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-go\Desktop\"/>
    </mc:Choice>
  </mc:AlternateContent>
  <xr:revisionPtr revIDLastSave="0" documentId="8_{6C673657-5DA3-4EC5-B563-77CCB7C0753E}" xr6:coauthVersionLast="47" xr6:coauthVersionMax="47" xr10:uidLastSave="{00000000-0000-0000-0000-000000000000}"/>
  <bookViews>
    <workbookView xWindow="-120" yWindow="-120" windowWidth="20730" windowHeight="11160" tabRatio="762" xr2:uid="{E07B1310-9781-4220-8CE5-1396FDD10E45}"/>
  </bookViews>
  <sheets>
    <sheet name="作成手順" sheetId="59" r:id="rId1"/>
    <sheet name="LEGEND最新" sheetId="66" r:id="rId2"/>
    <sheet name="Codes + Draft Values最新" sheetId="64" r:id="rId3"/>
    <sheet name="Coachcard(入力用)" sheetId="26" r:id="rId4"/>
    <sheet name="Coachcard (印刷版)" sheetId="61" r:id="rId5"/>
    <sheet name="EL" sheetId="58" r:id="rId6"/>
    <sheet name="AI" sheetId="60" r:id="rId7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6" i="26" l="1"/>
  <c r="AC66" i="26"/>
  <c r="AE66" i="26" s="1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AD64" i="26"/>
  <c r="AC64" i="26"/>
  <c r="AB64" i="26"/>
  <c r="AA64" i="26"/>
  <c r="Z64" i="26"/>
  <c r="Y64" i="26"/>
  <c r="X64" i="26"/>
  <c r="W64" i="26"/>
  <c r="V64" i="26"/>
  <c r="U64" i="26"/>
  <c r="T64" i="26"/>
  <c r="S64" i="26"/>
  <c r="R64" i="26"/>
  <c r="Q64" i="26"/>
  <c r="P64" i="26"/>
  <c r="O64" i="26"/>
  <c r="N64" i="26"/>
  <c r="M64" i="26"/>
  <c r="L64" i="26"/>
  <c r="K64" i="26"/>
  <c r="J64" i="26"/>
  <c r="I64" i="26"/>
  <c r="AE64" i="26" s="1"/>
  <c r="H64" i="26"/>
  <c r="G64" i="26"/>
  <c r="F64" i="26"/>
  <c r="AD62" i="26"/>
  <c r="AC62" i="26"/>
  <c r="AB62" i="26"/>
  <c r="AA62" i="26"/>
  <c r="Z62" i="26"/>
  <c r="Y62" i="26"/>
  <c r="X62" i="26"/>
  <c r="W62" i="26"/>
  <c r="V62" i="26"/>
  <c r="U62" i="26"/>
  <c r="T62" i="26"/>
  <c r="S62" i="26"/>
  <c r="R62" i="26"/>
  <c r="Q62" i="26"/>
  <c r="P62" i="26"/>
  <c r="O62" i="26"/>
  <c r="N62" i="26"/>
  <c r="M62" i="26"/>
  <c r="AE62" i="26" s="1"/>
  <c r="L62" i="26"/>
  <c r="K62" i="26"/>
  <c r="J62" i="26"/>
  <c r="I62" i="26"/>
  <c r="H62" i="26"/>
  <c r="G62" i="26"/>
  <c r="F62" i="26"/>
  <c r="AD60" i="26"/>
  <c r="AC60" i="26"/>
  <c r="AB60" i="26"/>
  <c r="AA60" i="26"/>
  <c r="Z60" i="26"/>
  <c r="Y60" i="26"/>
  <c r="X60" i="26"/>
  <c r="W60" i="26"/>
  <c r="V60" i="26"/>
  <c r="U60" i="26"/>
  <c r="T60" i="26"/>
  <c r="S60" i="26"/>
  <c r="R60" i="26"/>
  <c r="Q60" i="26"/>
  <c r="P60" i="26"/>
  <c r="O60" i="26"/>
  <c r="N60" i="26"/>
  <c r="M60" i="26"/>
  <c r="L60" i="26"/>
  <c r="K60" i="26"/>
  <c r="J60" i="26"/>
  <c r="I60" i="26"/>
  <c r="AE60" i="26" s="1"/>
  <c r="H60" i="26"/>
  <c r="G60" i="26"/>
  <c r="F60" i="26"/>
  <c r="AD58" i="26"/>
  <c r="AC58" i="26"/>
  <c r="AB58" i="26"/>
  <c r="AA58" i="26"/>
  <c r="Z58" i="26"/>
  <c r="Y58" i="26"/>
  <c r="X58" i="26"/>
  <c r="W58" i="26"/>
  <c r="V58" i="26"/>
  <c r="U58" i="26"/>
  <c r="T58" i="26"/>
  <c r="S58" i="26"/>
  <c r="R58" i="26"/>
  <c r="Q58" i="26"/>
  <c r="P58" i="26"/>
  <c r="O58" i="26"/>
  <c r="N58" i="26"/>
  <c r="M58" i="26"/>
  <c r="AE58" i="26" s="1"/>
  <c r="L58" i="26"/>
  <c r="K58" i="26"/>
  <c r="J58" i="26"/>
  <c r="I58" i="26"/>
  <c r="H58" i="26"/>
  <c r="G58" i="26"/>
  <c r="F58" i="26"/>
  <c r="AD56" i="26"/>
  <c r="AC56" i="26"/>
  <c r="AB56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AE56" i="26" s="1"/>
  <c r="H56" i="26"/>
  <c r="G56" i="26"/>
  <c r="F56" i="26"/>
  <c r="AD54" i="26"/>
  <c r="AC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AE54" i="26" s="1"/>
  <c r="L54" i="26"/>
  <c r="K54" i="26"/>
  <c r="J54" i="26"/>
  <c r="I54" i="26"/>
  <c r="H54" i="26"/>
  <c r="G54" i="26"/>
  <c r="F54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AE52" i="26" s="1"/>
  <c r="H52" i="26"/>
  <c r="G52" i="26"/>
  <c r="F52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AE48" i="26" s="1"/>
  <c r="H48" i="26"/>
  <c r="G48" i="26"/>
  <c r="F48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AE46" i="26" s="1"/>
  <c r="L46" i="26"/>
  <c r="K46" i="26"/>
  <c r="J46" i="26"/>
  <c r="I46" i="26"/>
  <c r="H46" i="26"/>
  <c r="G46" i="26"/>
  <c r="F46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AE44" i="26" s="1"/>
  <c r="H44" i="26"/>
  <c r="G44" i="26"/>
  <c r="F44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AE42" i="26" s="1"/>
  <c r="L42" i="26"/>
  <c r="K42" i="26"/>
  <c r="J42" i="26"/>
  <c r="I42" i="26"/>
  <c r="H42" i="26"/>
  <c r="G42" i="26"/>
  <c r="F42" i="26"/>
  <c r="AD40" i="26"/>
  <c r="AC40" i="26"/>
  <c r="AB40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AE40" i="26" s="1"/>
  <c r="H40" i="26"/>
  <c r="G40" i="26"/>
  <c r="F40" i="26"/>
  <c r="AD38" i="26"/>
  <c r="AC38" i="26"/>
  <c r="AB38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AE38" i="26" s="1"/>
  <c r="L38" i="26"/>
  <c r="K38" i="26"/>
  <c r="J38" i="26"/>
  <c r="I38" i="26"/>
  <c r="H38" i="26"/>
  <c r="G38" i="26"/>
  <c r="F38" i="26"/>
  <c r="AD36" i="26"/>
  <c r="AC36" i="26"/>
  <c r="AB36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AE36" i="26" s="1"/>
  <c r="H36" i="26"/>
  <c r="G36" i="26"/>
  <c r="F36" i="26"/>
  <c r="AD34" i="26"/>
  <c r="AC34" i="26"/>
  <c r="AB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AD32" i="26"/>
  <c r="AC32" i="26"/>
  <c r="AB32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AE32" i="26" s="1"/>
  <c r="H32" i="26"/>
  <c r="G32" i="26"/>
  <c r="F32" i="26"/>
  <c r="AD30" i="26"/>
  <c r="AC30" i="26"/>
  <c r="AB30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M30" i="26"/>
  <c r="AE30" i="26" s="1"/>
  <c r="L30" i="26"/>
  <c r="K30" i="26"/>
  <c r="J30" i="26"/>
  <c r="I30" i="26"/>
  <c r="H30" i="26"/>
  <c r="G30" i="26"/>
  <c r="F30" i="26"/>
  <c r="AD28" i="26"/>
  <c r="AC28" i="26"/>
  <c r="AB28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AE28" i="26" s="1"/>
  <c r="H28" i="26"/>
  <c r="G28" i="26"/>
  <c r="F28" i="26"/>
  <c r="AD26" i="26"/>
  <c r="AC26" i="26"/>
  <c r="AB26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AE26" i="26" s="1"/>
  <c r="L26" i="26"/>
  <c r="K26" i="26"/>
  <c r="J26" i="26"/>
  <c r="I26" i="26"/>
  <c r="H26" i="26"/>
  <c r="G26" i="26"/>
  <c r="F26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AE24" i="26" s="1"/>
  <c r="H24" i="26"/>
  <c r="G24" i="26"/>
  <c r="F24" i="26"/>
  <c r="AD22" i="26"/>
  <c r="AC22" i="26"/>
  <c r="AB22" i="26"/>
  <c r="AA22" i="26"/>
  <c r="Z22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M22" i="26"/>
  <c r="AE22" i="26" s="1"/>
  <c r="L22" i="26"/>
  <c r="K22" i="26"/>
  <c r="J22" i="26"/>
  <c r="I22" i="26"/>
  <c r="H22" i="26"/>
  <c r="G22" i="26"/>
  <c r="F22" i="26"/>
  <c r="AD20" i="26"/>
  <c r="AC20" i="26"/>
  <c r="AB20" i="26"/>
  <c r="AA20" i="26"/>
  <c r="Z20" i="26"/>
  <c r="Y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AE20" i="26" s="1"/>
  <c r="H20" i="26"/>
  <c r="G20" i="26"/>
  <c r="F20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AE18" i="26" s="1"/>
  <c r="H18" i="26"/>
  <c r="G18" i="26"/>
  <c r="F18" i="26"/>
  <c r="B164" i="64"/>
  <c r="B163" i="64"/>
  <c r="B162" i="64"/>
  <c r="B161" i="64"/>
  <c r="B160" i="64"/>
  <c r="B159" i="64"/>
  <c r="B158" i="64"/>
  <c r="B157" i="64"/>
  <c r="B156" i="64"/>
  <c r="B155" i="64"/>
  <c r="B134" i="64"/>
  <c r="B133" i="64"/>
  <c r="B131" i="64"/>
  <c r="B130" i="64"/>
  <c r="B128" i="64"/>
  <c r="B127" i="64"/>
  <c r="B125" i="64"/>
  <c r="B124" i="64"/>
  <c r="B122" i="64"/>
  <c r="B121" i="64"/>
  <c r="B119" i="64"/>
  <c r="B118" i="64"/>
  <c r="B117" i="64"/>
  <c r="B116" i="64"/>
  <c r="B115" i="64"/>
  <c r="B114" i="64"/>
  <c r="B113" i="64"/>
  <c r="B112" i="64"/>
  <c r="B111" i="64"/>
  <c r="B110" i="64"/>
  <c r="B109" i="64"/>
  <c r="B108" i="64"/>
  <c r="B107" i="64"/>
  <c r="B106" i="64"/>
  <c r="B105" i="64"/>
  <c r="B104" i="64"/>
  <c r="B103" i="64"/>
  <c r="B102" i="64"/>
  <c r="B95" i="64"/>
  <c r="B94" i="64"/>
  <c r="B93" i="64"/>
  <c r="B92" i="64"/>
  <c r="B91" i="64"/>
  <c r="B90" i="64"/>
  <c r="B89" i="64"/>
  <c r="B88" i="64"/>
  <c r="B87" i="64"/>
  <c r="B86" i="64"/>
  <c r="B85" i="64"/>
  <c r="B84" i="64"/>
  <c r="B83" i="64"/>
  <c r="B82" i="64"/>
  <c r="B74" i="64"/>
  <c r="B73" i="64"/>
  <c r="B72" i="64"/>
  <c r="B71" i="64"/>
  <c r="B70" i="64"/>
  <c r="B69" i="64"/>
  <c r="B68" i="64"/>
  <c r="B67" i="64"/>
  <c r="B66" i="64"/>
  <c r="B65" i="64"/>
  <c r="B64" i="64"/>
  <c r="B63" i="64"/>
  <c r="B56" i="64"/>
  <c r="B55" i="64"/>
  <c r="B54" i="64"/>
  <c r="B53" i="64"/>
  <c r="B52" i="64"/>
  <c r="B51" i="64"/>
  <c r="B50" i="64"/>
  <c r="B49" i="64"/>
  <c r="B48" i="64"/>
  <c r="B47" i="64"/>
  <c r="B46" i="64"/>
  <c r="B45" i="64"/>
  <c r="B44" i="64"/>
  <c r="B43" i="64"/>
  <c r="B42" i="64"/>
  <c r="B41" i="64"/>
  <c r="B40" i="64"/>
  <c r="B39" i="64"/>
  <c r="B29" i="64"/>
  <c r="B28" i="64"/>
  <c r="B27" i="64"/>
  <c r="B26" i="64"/>
  <c r="B25" i="64"/>
  <c r="B24" i="64"/>
  <c r="B23" i="64"/>
  <c r="B22" i="64"/>
  <c r="B21" i="64"/>
  <c r="B20" i="64"/>
  <c r="B19" i="64"/>
  <c r="B18" i="64"/>
  <c r="B17" i="64"/>
  <c r="B16" i="64"/>
  <c r="B15" i="64"/>
  <c r="B14" i="64"/>
  <c r="B13" i="64"/>
  <c r="B12" i="64"/>
  <c r="AE50" i="26"/>
  <c r="AE34" i="26"/>
  <c r="D4" i="61"/>
  <c r="D5" i="61"/>
  <c r="AB9" i="26"/>
  <c r="AE67" i="26" l="1"/>
  <c r="A4" i="61"/>
  <c r="A9" i="61"/>
  <c r="F34" i="61"/>
  <c r="F33" i="61"/>
  <c r="F32" i="61"/>
  <c r="F31" i="61"/>
  <c r="F30" i="61"/>
  <c r="F29" i="61"/>
  <c r="F28" i="61"/>
  <c r="F26" i="61"/>
  <c r="F25" i="61"/>
  <c r="F24" i="61"/>
  <c r="F23" i="61"/>
  <c r="F22" i="61"/>
  <c r="F21" i="61"/>
  <c r="F20" i="61"/>
  <c r="F19" i="61"/>
  <c r="F18" i="61"/>
  <c r="F17" i="61"/>
  <c r="F16" i="61"/>
  <c r="F15" i="61"/>
  <c r="F14" i="61"/>
  <c r="F13" i="61"/>
  <c r="F12" i="61"/>
  <c r="F35" i="61"/>
  <c r="F36" i="61"/>
  <c r="E36" i="61"/>
  <c r="D36" i="61"/>
  <c r="E35" i="61"/>
  <c r="D35" i="61"/>
  <c r="E34" i="61"/>
  <c r="D34" i="61"/>
  <c r="E33" i="61"/>
  <c r="D33" i="61"/>
  <c r="E32" i="61"/>
  <c r="D32" i="61"/>
  <c r="E31" i="61"/>
  <c r="D31" i="61"/>
  <c r="E30" i="61"/>
  <c r="D30" i="61"/>
  <c r="E29" i="61"/>
  <c r="D29" i="61"/>
  <c r="E28" i="61"/>
  <c r="D28" i="61"/>
  <c r="F27" i="61"/>
  <c r="E27" i="61"/>
  <c r="D27" i="61"/>
  <c r="E26" i="61"/>
  <c r="D26" i="61"/>
  <c r="E25" i="61"/>
  <c r="D25" i="61"/>
  <c r="E24" i="61"/>
  <c r="D24" i="61"/>
  <c r="E23" i="61"/>
  <c r="D23" i="61"/>
  <c r="E22" i="61"/>
  <c r="D22" i="61"/>
  <c r="E21" i="61"/>
  <c r="D21" i="61"/>
  <c r="E20" i="61"/>
  <c r="D20" i="61"/>
  <c r="E19" i="61"/>
  <c r="D19" i="61"/>
  <c r="E18" i="61"/>
  <c r="D18" i="61"/>
  <c r="E17" i="61"/>
  <c r="D17" i="61"/>
  <c r="E16" i="61"/>
  <c r="D16" i="61"/>
  <c r="E15" i="61"/>
  <c r="D15" i="61"/>
  <c r="E14" i="61"/>
  <c r="D14" i="61"/>
  <c r="E13" i="61"/>
  <c r="D13" i="61"/>
  <c r="E12" i="61"/>
  <c r="D12" i="61" l="1"/>
  <c r="A36" i="61"/>
  <c r="A35" i="61"/>
  <c r="A34" i="61"/>
  <c r="A33" i="61"/>
  <c r="A32" i="61"/>
  <c r="A31" i="61"/>
  <c r="A30" i="61"/>
  <c r="A29" i="61"/>
  <c r="A28" i="61"/>
  <c r="A27" i="61"/>
  <c r="A26" i="61"/>
  <c r="A25" i="61"/>
  <c r="A24" i="61"/>
  <c r="A23" i="61"/>
  <c r="A22" i="61"/>
  <c r="A21" i="61"/>
  <c r="A20" i="61"/>
  <c r="A19" i="61"/>
  <c r="A18" i="61"/>
  <c r="A17" i="61"/>
  <c r="A16" i="61"/>
  <c r="A15" i="61"/>
  <c r="A14" i="61"/>
  <c r="A13" i="61"/>
  <c r="A12" i="61"/>
  <c r="B12" i="61"/>
  <c r="B36" i="61"/>
  <c r="C36" i="61"/>
  <c r="B35" i="61"/>
  <c r="C35" i="61"/>
  <c r="B34" i="61"/>
  <c r="C34" i="61"/>
  <c r="B33" i="61"/>
  <c r="C33" i="61"/>
  <c r="B32" i="61"/>
  <c r="C32" i="61"/>
  <c r="B31" i="61"/>
  <c r="C31" i="61"/>
  <c r="B30" i="61"/>
  <c r="C30" i="61"/>
  <c r="B29" i="61"/>
  <c r="C29" i="61"/>
  <c r="B28" i="61"/>
  <c r="C28" i="61"/>
  <c r="B27" i="61"/>
  <c r="C27" i="61"/>
  <c r="B26" i="61"/>
  <c r="C26" i="61"/>
  <c r="B25" i="61"/>
  <c r="C25" i="61"/>
  <c r="B24" i="61"/>
  <c r="C24" i="61"/>
  <c r="B23" i="61"/>
  <c r="C23" i="61"/>
  <c r="B22" i="61"/>
  <c r="C22" i="61"/>
  <c r="B21" i="61"/>
  <c r="C21" i="61"/>
  <c r="B20" i="61"/>
  <c r="C20" i="61"/>
  <c r="B19" i="61"/>
  <c r="C19" i="61"/>
  <c r="B18" i="61"/>
  <c r="C18" i="61"/>
  <c r="B17" i="61"/>
  <c r="C17" i="61"/>
  <c r="B16" i="61"/>
  <c r="C16" i="61"/>
  <c r="B15" i="61"/>
  <c r="C15" i="61"/>
  <c r="B14" i="61"/>
  <c r="C14" i="61"/>
  <c r="B13" i="61"/>
  <c r="C13" i="61"/>
  <c r="C12" i="61"/>
  <c r="A1" i="61"/>
  <c r="B32" i="60" l="1"/>
  <c r="A32" i="60"/>
  <c r="B31" i="60"/>
  <c r="A31" i="60"/>
  <c r="B30" i="60"/>
  <c r="A30" i="60"/>
  <c r="B29" i="60"/>
  <c r="A29" i="60"/>
  <c r="B28" i="60"/>
  <c r="A28" i="60"/>
  <c r="B27" i="60"/>
  <c r="A27" i="60"/>
  <c r="B26" i="60"/>
  <c r="A26" i="60"/>
  <c r="B25" i="60"/>
  <c r="A25" i="60"/>
  <c r="B24" i="60"/>
  <c r="A24" i="60"/>
  <c r="B23" i="60"/>
  <c r="A23" i="60"/>
  <c r="B22" i="60"/>
  <c r="A22" i="60"/>
  <c r="B21" i="60"/>
  <c r="A21" i="60"/>
  <c r="B20" i="60"/>
  <c r="A20" i="60"/>
  <c r="B19" i="60"/>
  <c r="A19" i="60"/>
  <c r="B18" i="60"/>
  <c r="A18" i="60"/>
  <c r="B17" i="60"/>
  <c r="A17" i="60"/>
  <c r="B16" i="60"/>
  <c r="A16" i="60"/>
  <c r="B15" i="60"/>
  <c r="A15" i="60"/>
  <c r="B14" i="60"/>
  <c r="A14" i="60"/>
  <c r="B13" i="60"/>
  <c r="A13" i="60"/>
  <c r="B12" i="60"/>
  <c r="A12" i="60"/>
  <c r="B11" i="60"/>
  <c r="A11" i="60"/>
  <c r="B10" i="60"/>
  <c r="A10" i="60"/>
  <c r="B9" i="60"/>
  <c r="A9" i="60"/>
  <c r="B8" i="60"/>
  <c r="A8" i="60"/>
  <c r="B5" i="60"/>
  <c r="A1" i="60"/>
  <c r="C32" i="58"/>
  <c r="B32" i="58"/>
  <c r="A32" i="58"/>
  <c r="C31" i="58"/>
  <c r="B31" i="58"/>
  <c r="A31" i="58"/>
  <c r="C30" i="58"/>
  <c r="B30" i="58"/>
  <c r="A30" i="58"/>
  <c r="C29" i="58"/>
  <c r="B29" i="58"/>
  <c r="A29" i="58"/>
  <c r="C28" i="58"/>
  <c r="B28" i="58"/>
  <c r="A28" i="58"/>
  <c r="C27" i="58"/>
  <c r="B27" i="58"/>
  <c r="A27" i="58"/>
  <c r="C26" i="58"/>
  <c r="B26" i="58"/>
  <c r="A26" i="58"/>
  <c r="C25" i="58"/>
  <c r="B25" i="58"/>
  <c r="A25" i="58"/>
  <c r="C24" i="58"/>
  <c r="B24" i="58"/>
  <c r="A24" i="58"/>
  <c r="C23" i="58"/>
  <c r="B23" i="58"/>
  <c r="A23" i="58"/>
  <c r="C22" i="58"/>
  <c r="B22" i="58"/>
  <c r="A22" i="58"/>
  <c r="C21" i="58"/>
  <c r="B21" i="58"/>
  <c r="A21" i="58"/>
  <c r="C20" i="58"/>
  <c r="B20" i="58"/>
  <c r="A20" i="58"/>
  <c r="C19" i="58"/>
  <c r="B19" i="58"/>
  <c r="A19" i="58"/>
  <c r="C18" i="58"/>
  <c r="B18" i="58"/>
  <c r="A18" i="58"/>
  <c r="C17" i="58"/>
  <c r="B17" i="58"/>
  <c r="A17" i="58"/>
  <c r="C16" i="58"/>
  <c r="B16" i="58"/>
  <c r="A16" i="58"/>
  <c r="C15" i="58"/>
  <c r="B15" i="58"/>
  <c r="A15" i="58"/>
  <c r="C14" i="58"/>
  <c r="B14" i="58"/>
  <c r="A14" i="58"/>
  <c r="C13" i="58"/>
  <c r="B13" i="58"/>
  <c r="A13" i="58"/>
  <c r="C12" i="58"/>
  <c r="B12" i="58"/>
  <c r="A12" i="58"/>
  <c r="C11" i="58"/>
  <c r="B11" i="58"/>
  <c r="A11" i="58"/>
  <c r="C10" i="58"/>
  <c r="B10" i="58"/>
  <c r="A10" i="58"/>
  <c r="C9" i="58"/>
  <c r="B9" i="58"/>
  <c r="A9" i="58"/>
  <c r="C8" i="58"/>
  <c r="B8" i="58"/>
  <c r="A8" i="58"/>
  <c r="B5" i="58"/>
  <c r="A1" i="58"/>
</calcChain>
</file>

<file path=xl/sharedStrings.xml><?xml version="1.0" encoding="utf-8"?>
<sst xmlns="http://schemas.openxmlformats.org/spreadsheetml/2006/main" count="700" uniqueCount="538">
  <si>
    <t>TR</t>
  </si>
  <si>
    <t>PL</t>
  </si>
  <si>
    <t>R1</t>
  </si>
  <si>
    <t>F3</t>
  </si>
  <si>
    <t> </t>
  </si>
  <si>
    <t>T3</t>
  </si>
  <si>
    <t>AW5</t>
  </si>
  <si>
    <t>R4</t>
  </si>
  <si>
    <t>T4</t>
  </si>
  <si>
    <t>SY-F</t>
  </si>
  <si>
    <t>Value</t>
  </si>
  <si>
    <t>C3</t>
  </si>
  <si>
    <t>T1</t>
  </si>
  <si>
    <t>T2</t>
  </si>
  <si>
    <t>T5</t>
  </si>
  <si>
    <t>T6</t>
  </si>
  <si>
    <t>T7</t>
  </si>
  <si>
    <t>T8</t>
  </si>
  <si>
    <t>T9</t>
  </si>
  <si>
    <t>R2</t>
  </si>
  <si>
    <t>R3</t>
  </si>
  <si>
    <t>R5</t>
  </si>
  <si>
    <t>R6</t>
  </si>
  <si>
    <t>R7</t>
  </si>
  <si>
    <t>R8</t>
  </si>
  <si>
    <t>R9</t>
  </si>
  <si>
    <t>F1</t>
  </si>
  <si>
    <t>F2</t>
  </si>
  <si>
    <t>F4</t>
  </si>
  <si>
    <t>F5</t>
  </si>
  <si>
    <t>F6</t>
  </si>
  <si>
    <t>AW1</t>
  </si>
  <si>
    <t>AW2</t>
  </si>
  <si>
    <t>AW3</t>
  </si>
  <si>
    <t>AW4</t>
  </si>
  <si>
    <t>AW6</t>
  </si>
  <si>
    <t>C1</t>
  </si>
  <si>
    <t>C2</t>
  </si>
  <si>
    <t>C4</t>
  </si>
  <si>
    <t>C5</t>
  </si>
  <si>
    <t>C6</t>
  </si>
  <si>
    <t>SY-P</t>
  </si>
  <si>
    <t>S-TRE1a</t>
  </si>
  <si>
    <t>S-TRE1b</t>
  </si>
  <si>
    <t>S-TRE2a</t>
  </si>
  <si>
    <t>S-TRE2b</t>
  </si>
  <si>
    <t>S-TRE4a</t>
  </si>
  <si>
    <t>S-TRE4b</t>
  </si>
  <si>
    <t>S-TRE5a</t>
  </si>
  <si>
    <t>S-TRE5b</t>
  </si>
  <si>
    <t>T-TRE1a</t>
  </si>
  <si>
    <t>T-TRE1b</t>
  </si>
  <si>
    <t>T-TRE2a</t>
  </si>
  <si>
    <t>T-TRE2b</t>
  </si>
  <si>
    <t>T-TRE3a</t>
  </si>
  <si>
    <t>T-TRE3b</t>
  </si>
  <si>
    <t>T-TRE5a</t>
  </si>
  <si>
    <t>T-TRE5b</t>
  </si>
  <si>
    <t>D-TRE1a</t>
  </si>
  <si>
    <t>D-TRE1b</t>
  </si>
  <si>
    <t>D-TRE2a</t>
  </si>
  <si>
    <t>D-TRE2b</t>
  </si>
  <si>
    <t>D-TRE3a</t>
  </si>
  <si>
    <t>D-TRE3b</t>
  </si>
  <si>
    <t>D-TRE4a</t>
  </si>
  <si>
    <t>D-TRE4b</t>
  </si>
  <si>
    <t>D-TRE5a</t>
  </si>
  <si>
    <t>D-TRE5b</t>
  </si>
  <si>
    <t>M-TRE1a</t>
  </si>
  <si>
    <t>M-TRE1b</t>
  </si>
  <si>
    <t>M-TRE2a</t>
  </si>
  <si>
    <t>M-TRE2b</t>
  </si>
  <si>
    <t>M-TRE4a</t>
  </si>
  <si>
    <t>M-TRE5a</t>
  </si>
  <si>
    <t>M-TRE4b</t>
  </si>
  <si>
    <t>M-TRE5b</t>
  </si>
  <si>
    <t>2SY-P</t>
  </si>
  <si>
    <t>EL</t>
  </si>
  <si>
    <t>TIME</t>
  </si>
  <si>
    <t>PART</t>
  </si>
  <si>
    <t>ELEMENTS IN ORDER OF PERFORMANCE</t>
  </si>
  <si>
    <t>T1*0.5</t>
  </si>
  <si>
    <t>T2*0.5</t>
  </si>
  <si>
    <t>T3*0.5</t>
  </si>
  <si>
    <t>T4*0.5</t>
  </si>
  <si>
    <t>T5*0.5</t>
  </si>
  <si>
    <t>T6*0.5</t>
  </si>
  <si>
    <t>T7*0.5</t>
  </si>
  <si>
    <t>T8*0.5</t>
  </si>
  <si>
    <t>T9*0.5</t>
  </si>
  <si>
    <t>T1*0.3</t>
  </si>
  <si>
    <t>T2*0.3</t>
  </si>
  <si>
    <t>T3*0.3</t>
  </si>
  <si>
    <t>T4*0.3</t>
  </si>
  <si>
    <t>T5*0.3</t>
  </si>
  <si>
    <t>T6*0.3</t>
  </si>
  <si>
    <t>T7*0.3</t>
  </si>
  <si>
    <t>T8*0.3</t>
  </si>
  <si>
    <t>T9*0.3</t>
  </si>
  <si>
    <t>R1*0.5</t>
  </si>
  <si>
    <t>R2*0.5</t>
  </si>
  <si>
    <t>R3*0.5</t>
  </si>
  <si>
    <t>R4*0.5</t>
  </si>
  <si>
    <t>R5*0.5</t>
  </si>
  <si>
    <t>R6*0.5</t>
  </si>
  <si>
    <t>R7*0.5</t>
  </si>
  <si>
    <t>R8*0.5</t>
  </si>
  <si>
    <t>R9*0.5</t>
  </si>
  <si>
    <t>R1*0.3</t>
  </si>
  <si>
    <t>R2*0.3</t>
  </si>
  <si>
    <t>R3*0.3</t>
  </si>
  <si>
    <t>R4*0.3</t>
  </si>
  <si>
    <t>R5*0.3</t>
  </si>
  <si>
    <t>R6*0.3</t>
  </si>
  <si>
    <t>R7*0.3</t>
  </si>
  <si>
    <t>R8*0.3</t>
  </si>
  <si>
    <t>R9*0.3</t>
  </si>
  <si>
    <t>F1*0.5</t>
  </si>
  <si>
    <t>F2*0.5</t>
  </si>
  <si>
    <t>F3*0.5</t>
  </si>
  <si>
    <t>F4*0.5</t>
  </si>
  <si>
    <t>F5*0.5</t>
  </si>
  <si>
    <t>F6*0.5</t>
  </si>
  <si>
    <t>F1*0.3</t>
  </si>
  <si>
    <t>F2*0.3</t>
  </si>
  <si>
    <t>F3*0.3</t>
  </si>
  <si>
    <t>F4*0.3</t>
  </si>
  <si>
    <t>F5*0.3</t>
  </si>
  <si>
    <t>F6*0.3</t>
  </si>
  <si>
    <t>AW1*0.5</t>
  </si>
  <si>
    <t>AW2*0.5</t>
  </si>
  <si>
    <t>AW3*0.5</t>
  </si>
  <si>
    <t>AW4*0.5</t>
  </si>
  <si>
    <t>AW5*0.5</t>
  </si>
  <si>
    <t>AW6*0.5</t>
  </si>
  <si>
    <t>AW1*0.3</t>
  </si>
  <si>
    <t>AW2*0.3</t>
  </si>
  <si>
    <t>AW3*0.3</t>
  </si>
  <si>
    <t>AW4*0.3</t>
  </si>
  <si>
    <t>AW5*0.3</t>
  </si>
  <si>
    <t>AW6*0.3</t>
  </si>
  <si>
    <t>AW7</t>
  </si>
  <si>
    <t>AW7*0.5</t>
  </si>
  <si>
    <t>AW7*0.3</t>
  </si>
  <si>
    <t>C1*0.5</t>
  </si>
  <si>
    <t>C2*0.5</t>
  </si>
  <si>
    <t>C3*0.5</t>
  </si>
  <si>
    <t>C4*0.5</t>
  </si>
  <si>
    <t>C5*0.5</t>
  </si>
  <si>
    <t>C6*0.5</t>
  </si>
  <si>
    <t>C1*0.3</t>
  </si>
  <si>
    <t>C2*0.3</t>
  </si>
  <si>
    <t>C3*0.3</t>
  </si>
  <si>
    <t>C4*0.3</t>
  </si>
  <si>
    <t>C5*0.3</t>
  </si>
  <si>
    <t>C6*0.3</t>
  </si>
  <si>
    <t>TR*0.5</t>
  </si>
  <si>
    <t>TR*0.3</t>
  </si>
  <si>
    <t>PL*0.5</t>
  </si>
  <si>
    <t>PL*0.3</t>
  </si>
  <si>
    <t>S-TRE3</t>
  </si>
  <si>
    <t>M-TRE3</t>
  </si>
  <si>
    <t>T-TRE4</t>
  </si>
  <si>
    <t>SY-P*0.5</t>
  </si>
  <si>
    <t>SY-P*0.3</t>
  </si>
  <si>
    <t>2SY-P*0.5</t>
  </si>
  <si>
    <t>2SY-P*0.3</t>
  </si>
  <si>
    <t>SY-F*0.5</t>
  </si>
  <si>
    <t>SY-F*0.3</t>
  </si>
  <si>
    <t>C1+</t>
  </si>
  <si>
    <t>C2+</t>
  </si>
  <si>
    <t>C3+</t>
  </si>
  <si>
    <t>C4+</t>
  </si>
  <si>
    <t>C5+</t>
  </si>
  <si>
    <t>C6+</t>
  </si>
  <si>
    <t>種目</t>
    <rPh sb="0" eb="2">
      <t>シュモク</t>
    </rPh>
    <phoneticPr fontId="15"/>
  </si>
  <si>
    <t>ソロ　テクニカル</t>
  </si>
  <si>
    <t>男子ソロ　テクニカル</t>
    <rPh sb="0" eb="2">
      <t>ダンシ</t>
    </rPh>
    <phoneticPr fontId="15"/>
  </si>
  <si>
    <t>デュエット　テクニカル</t>
  </si>
  <si>
    <t>ミックスデュエット　テクニカル</t>
  </si>
  <si>
    <t>チーム　テクニカル</t>
  </si>
  <si>
    <t>ソロ　フリー</t>
    <phoneticPr fontId="15"/>
  </si>
  <si>
    <t>男子ソロ　フリー</t>
    <rPh sb="0" eb="2">
      <t>ダンシ</t>
    </rPh>
    <phoneticPr fontId="15"/>
  </si>
  <si>
    <t>デュエット　フリー</t>
    <phoneticPr fontId="15"/>
  </si>
  <si>
    <t>ミックスデュエット　フリー</t>
    <phoneticPr fontId="15"/>
  </si>
  <si>
    <t>チーム　フリー</t>
    <phoneticPr fontId="15"/>
  </si>
  <si>
    <t>アクロバティックルーティン</t>
    <phoneticPr fontId="15"/>
  </si>
  <si>
    <t>0:00-0:00</t>
    <phoneticPr fontId="15"/>
  </si>
  <si>
    <t>提出年月日</t>
    <rPh sb="0" eb="2">
      <t>テイシュツ</t>
    </rPh>
    <rPh sb="2" eb="5">
      <t>ネンガッピ</t>
    </rPh>
    <phoneticPr fontId="15"/>
  </si>
  <si>
    <t>署名</t>
    <rPh sb="0" eb="2">
      <t>ショメイ</t>
    </rPh>
    <phoneticPr fontId="15"/>
  </si>
  <si>
    <t>2023年</t>
    <rPh sb="4" eb="5">
      <t>ネン</t>
    </rPh>
    <phoneticPr fontId="15"/>
  </si>
  <si>
    <t>月　　　　　　日</t>
    <rPh sb="0" eb="1">
      <t>ツキ</t>
    </rPh>
    <rPh sb="7" eb="8">
      <t>ヒ</t>
    </rPh>
    <phoneticPr fontId="15"/>
  </si>
  <si>
    <t>１、</t>
    <phoneticPr fontId="15"/>
  </si>
  <si>
    <t>青いセル</t>
    <rPh sb="0" eb="1">
      <t>アオ</t>
    </rPh>
    <phoneticPr fontId="15"/>
  </si>
  <si>
    <t>提出年月日と署名</t>
    <rPh sb="0" eb="5">
      <t>テイシュツネンガッピ</t>
    </rPh>
    <rPh sb="6" eb="8">
      <t>ショメイ</t>
    </rPh>
    <phoneticPr fontId="15"/>
  </si>
  <si>
    <t>２、</t>
    <phoneticPr fontId="15"/>
  </si>
  <si>
    <t>ファイル名</t>
    <rPh sb="4" eb="5">
      <t>メイ</t>
    </rPh>
    <phoneticPr fontId="15"/>
  </si>
  <si>
    <t>クラブ名</t>
    <phoneticPr fontId="15"/>
  </si>
  <si>
    <t>競技会名</t>
    <rPh sb="0" eb="3">
      <t>キョウギカイ</t>
    </rPh>
    <rPh sb="3" eb="4">
      <t>メイ</t>
    </rPh>
    <phoneticPr fontId="15"/>
  </si>
  <si>
    <t>種目</t>
    <rPh sb="0" eb="2">
      <t>シュモク</t>
    </rPh>
    <phoneticPr fontId="15"/>
  </si>
  <si>
    <t> </t>
    <phoneticPr fontId="15"/>
  </si>
  <si>
    <t>PART</t>
    <phoneticPr fontId="15"/>
  </si>
  <si>
    <t>EL</t>
    <phoneticPr fontId="15"/>
  </si>
  <si>
    <t>TIME</t>
    <phoneticPr fontId="15"/>
  </si>
  <si>
    <t>BASE MARK</t>
    <phoneticPr fontId="15"/>
  </si>
  <si>
    <t>８、</t>
    <phoneticPr fontId="15"/>
  </si>
  <si>
    <t>TOTALS</t>
    <phoneticPr fontId="15"/>
  </si>
  <si>
    <t>９、</t>
    <phoneticPr fontId="15"/>
  </si>
  <si>
    <t>Routine Total:</t>
    <phoneticPr fontId="15"/>
  </si>
  <si>
    <t>Routine Total</t>
    <phoneticPr fontId="15"/>
  </si>
  <si>
    <t>10、</t>
    <phoneticPr fontId="15"/>
  </si>
  <si>
    <t>注意事項</t>
    <rPh sb="0" eb="4">
      <t>チュウイジコウ</t>
    </rPh>
    <phoneticPr fontId="15"/>
  </si>
  <si>
    <t>３、</t>
    <phoneticPr fontId="15"/>
  </si>
  <si>
    <t>11、</t>
    <phoneticPr fontId="15"/>
  </si>
  <si>
    <t>12、</t>
    <phoneticPr fontId="15"/>
  </si>
  <si>
    <t>13、</t>
    <phoneticPr fontId="15"/>
  </si>
  <si>
    <t>SCORE</t>
    <phoneticPr fontId="15"/>
  </si>
  <si>
    <r>
      <t>Start</t>
    </r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Termina"/>
      </rPr>
      <t>No.</t>
    </r>
    <phoneticPr fontId="15"/>
  </si>
  <si>
    <t>メモ</t>
    <phoneticPr fontId="15"/>
  </si>
  <si>
    <r>
      <t>Judge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</rPr>
      <t>NO.</t>
    </r>
    <phoneticPr fontId="15"/>
  </si>
  <si>
    <t>チーム名</t>
    <rPh sb="3" eb="4">
      <t>メイ</t>
    </rPh>
    <phoneticPr fontId="15"/>
  </si>
  <si>
    <t>選手氏名</t>
    <phoneticPr fontId="15"/>
  </si>
  <si>
    <t>リザーブ選手氏名</t>
    <rPh sb="4" eb="6">
      <t>センシュ</t>
    </rPh>
    <rPh sb="6" eb="8">
      <t>シメイ</t>
    </rPh>
    <phoneticPr fontId="15"/>
  </si>
  <si>
    <t>種目を左のリストから選択</t>
    <rPh sb="0" eb="2">
      <t>シュモク</t>
    </rPh>
    <rPh sb="3" eb="4">
      <t>ヒダリ</t>
    </rPh>
    <rPh sb="10" eb="12">
      <t>センタク</t>
    </rPh>
    <phoneticPr fontId="15"/>
  </si>
  <si>
    <t>選手名(姓名スペース不要）を入力。Solo以外の種目はリザーブを除いた泳ぐ人数分の「/」（半角スラッシュ）で選手1と選手2と選手3…の氏名を区切って続けて入力、セル内の改行不可</t>
    <rPh sb="74" eb="75">
      <t>ツヅ</t>
    </rPh>
    <rPh sb="77" eb="79">
      <t>ニュウリョク</t>
    </rPh>
    <phoneticPr fontId="15"/>
  </si>
  <si>
    <t>姓名の間のスペース不要、「/」（半角スラッシュ）で選手1と選手2と選手3…を区切る。改行不可</t>
    <rPh sb="42" eb="44">
      <t>カイギョウ</t>
    </rPh>
    <rPh sb="44" eb="46">
      <t>フカ</t>
    </rPh>
    <phoneticPr fontId="15"/>
  </si>
  <si>
    <t>フリーコンビネーション</t>
    <phoneticPr fontId="15"/>
  </si>
  <si>
    <t>WST</t>
    <phoneticPr fontId="15"/>
  </si>
  <si>
    <t>MST</t>
    <phoneticPr fontId="15"/>
  </si>
  <si>
    <t>WDT</t>
    <phoneticPr fontId="15"/>
  </si>
  <si>
    <t>XDT</t>
    <phoneticPr fontId="15"/>
  </si>
  <si>
    <t>WTT</t>
    <phoneticPr fontId="15"/>
  </si>
  <si>
    <t>WSF</t>
    <phoneticPr fontId="15"/>
  </si>
  <si>
    <t>MSF</t>
    <phoneticPr fontId="15"/>
  </si>
  <si>
    <t>WDF</t>
    <phoneticPr fontId="15"/>
  </si>
  <si>
    <t>XDF</t>
    <phoneticPr fontId="15"/>
  </si>
  <si>
    <t>WTF</t>
    <phoneticPr fontId="15"/>
  </si>
  <si>
    <t>WAC</t>
    <phoneticPr fontId="15"/>
  </si>
  <si>
    <t>WFC</t>
    <phoneticPr fontId="15"/>
  </si>
  <si>
    <t>クラブ名を入力</t>
    <rPh sb="3" eb="4">
      <t>メイ</t>
    </rPh>
    <rPh sb="5" eb="7">
      <t>ニュウリョク</t>
    </rPh>
    <phoneticPr fontId="15"/>
  </si>
  <si>
    <t>種目コード</t>
    <rPh sb="0" eb="2">
      <t>シュモク</t>
    </rPh>
    <phoneticPr fontId="15"/>
  </si>
  <si>
    <t>■種目コード一覧</t>
    <rPh sb="1" eb="3">
      <t>シュモク</t>
    </rPh>
    <rPh sb="6" eb="8">
      <t>イチラン</t>
    </rPh>
    <phoneticPr fontId="15"/>
  </si>
  <si>
    <t>種目</t>
    <rPh sb="0" eb="2">
      <t>シュモク</t>
    </rPh>
    <phoneticPr fontId="15"/>
  </si>
  <si>
    <t>　※チーム種目「選手氏名」欄の入力人数でチーム人数を判定、８人エントリーのうちリザーブ１名の場合は７名入力。</t>
    <rPh sb="5" eb="7">
      <t>シュモク</t>
    </rPh>
    <rPh sb="13" eb="14">
      <t>ラン</t>
    </rPh>
    <rPh sb="15" eb="17">
      <t>ニュウリョク</t>
    </rPh>
    <rPh sb="17" eb="19">
      <t>ニンズウ</t>
    </rPh>
    <rPh sb="23" eb="25">
      <t>ニンズウ</t>
    </rPh>
    <rPh sb="26" eb="28">
      <t>ハンテイ</t>
    </rPh>
    <rPh sb="30" eb="31">
      <t>ニン</t>
    </rPh>
    <rPh sb="44" eb="45">
      <t>メイ</t>
    </rPh>
    <rPh sb="46" eb="48">
      <t>バアイ</t>
    </rPh>
    <rPh sb="50" eb="51">
      <t>メイ</t>
    </rPh>
    <rPh sb="51" eb="53">
      <t>ニュウリョク</t>
    </rPh>
    <phoneticPr fontId="15"/>
  </si>
  <si>
    <t>日本選手権</t>
    <rPh sb="0" eb="5">
      <t>ニホンセンシュケン</t>
    </rPh>
    <phoneticPr fontId="15"/>
  </si>
  <si>
    <t>JS</t>
    <phoneticPr fontId="15"/>
  </si>
  <si>
    <t>チャレンジカップ</t>
    <phoneticPr fontId="15"/>
  </si>
  <si>
    <t>CC</t>
    <phoneticPr fontId="15"/>
  </si>
  <si>
    <t>JOCジュニアオリンピックカップ</t>
    <phoneticPr fontId="15"/>
  </si>
  <si>
    <t>MC</t>
    <phoneticPr fontId="15"/>
  </si>
  <si>
    <t>学生選手権（マーメイドカップ）</t>
    <phoneticPr fontId="15"/>
  </si>
  <si>
    <t>国体（特別国体・国スポ）</t>
    <rPh sb="3" eb="5">
      <t>トクベツ</t>
    </rPh>
    <rPh sb="5" eb="7">
      <t>コクタイ</t>
    </rPh>
    <rPh sb="8" eb="9">
      <t>コク</t>
    </rPh>
    <phoneticPr fontId="15"/>
  </si>
  <si>
    <t>KS</t>
    <phoneticPr fontId="15"/>
  </si>
  <si>
    <t>ユースソロ・デュエット大会</t>
    <rPh sb="11" eb="13">
      <t>タイカイ</t>
    </rPh>
    <phoneticPr fontId="15"/>
  </si>
  <si>
    <t>SD</t>
    <phoneticPr fontId="15"/>
  </si>
  <si>
    <t>■主要大会名コード一覧</t>
    <rPh sb="1" eb="3">
      <t>シュヨウ</t>
    </rPh>
    <rPh sb="3" eb="6">
      <t>タイカイメイ</t>
    </rPh>
    <rPh sb="9" eb="11">
      <t>イチラン</t>
    </rPh>
    <phoneticPr fontId="15"/>
  </si>
  <si>
    <t>大会名</t>
    <rPh sb="0" eb="3">
      <t>タイカイメイ</t>
    </rPh>
    <phoneticPr fontId="15"/>
  </si>
  <si>
    <t>大会コード</t>
    <rPh sb="0" eb="2">
      <t>タイカイ</t>
    </rPh>
    <phoneticPr fontId="15"/>
  </si>
  <si>
    <t>チーム系種目のみチーム名を入力（クラブ名と同表記も可。)
複数チームに分かれる場合は、◆◆ASC　A、◆◆ASC　B…と記載</t>
    <rPh sb="3" eb="4">
      <t>ケイ</t>
    </rPh>
    <rPh sb="4" eb="6">
      <t>シュモク</t>
    </rPh>
    <rPh sb="11" eb="12">
      <t>メイ</t>
    </rPh>
    <rPh sb="13" eb="15">
      <t>ニュウリョク</t>
    </rPh>
    <rPh sb="19" eb="20">
      <t>メイ</t>
    </rPh>
    <rPh sb="21" eb="24">
      <t>ドウヒョウキ</t>
    </rPh>
    <rPh sb="25" eb="26">
      <t>カ</t>
    </rPh>
    <rPh sb="29" eb="31">
      <t>フクスウ</t>
    </rPh>
    <rPh sb="35" eb="36">
      <t>ワ</t>
    </rPh>
    <rPh sb="39" eb="41">
      <t>バアイ</t>
    </rPh>
    <rPh sb="60" eb="62">
      <t>キサイ</t>
    </rPh>
    <phoneticPr fontId="15"/>
  </si>
  <si>
    <t>TRE</t>
    <phoneticPr fontId="15"/>
  </si>
  <si>
    <t>14、</t>
    <phoneticPr fontId="15"/>
  </si>
  <si>
    <t>ACROBATIC</t>
    <phoneticPr fontId="15"/>
  </si>
  <si>
    <t>ACROBATICのBASE MARK・DECLARED DIFFICULTY・BONUS</t>
    <phoneticPr fontId="15"/>
  </si>
  <si>
    <t>・空白なし、名称にピリオド・カンマ・記号は使用せず続けて入力する</t>
    <rPh sb="28" eb="30">
      <t>ニュウリョク</t>
    </rPh>
    <phoneticPr fontId="15"/>
  </si>
  <si>
    <t>NG事例）</t>
    <phoneticPr fontId="15"/>
  </si>
  <si>
    <t>WDT_KantoASC_ItoSakiko</t>
    <phoneticPr fontId="15"/>
  </si>
  <si>
    <r>
      <t>AI</t>
    </r>
    <r>
      <rPr>
        <sz val="14"/>
        <color theme="1"/>
        <rFont val="メイリオ"/>
        <family val="3"/>
        <charset val="128"/>
      </rPr>
      <t>パネル</t>
    </r>
    <phoneticPr fontId="15"/>
  </si>
  <si>
    <r>
      <t>EL</t>
    </r>
    <r>
      <rPr>
        <sz val="14"/>
        <color theme="1"/>
        <rFont val="メイリオ"/>
        <family val="3"/>
        <charset val="128"/>
      </rPr>
      <t>パネル</t>
    </r>
    <phoneticPr fontId="15"/>
  </si>
  <si>
    <t>メモ</t>
    <phoneticPr fontId="15"/>
  </si>
  <si>
    <t>エントリー時のリザーブ：Solo以外でリザーブがいる場合は選手名(姓名スペース不要）を入力。
複数名の場合「/」（半角スラッシュ）で選手1と選手2を区切って続けて入力、セル内の改行不可</t>
    <rPh sb="5" eb="6">
      <t>ジ</t>
    </rPh>
    <rPh sb="26" eb="28">
      <t>バアイ</t>
    </rPh>
    <rPh sb="43" eb="45">
      <t>ニュウリョク</t>
    </rPh>
    <rPh sb="47" eb="49">
      <t>フクスウ</t>
    </rPh>
    <rPh sb="49" eb="50">
      <t>メイ</t>
    </rPh>
    <rPh sb="78" eb="79">
      <t>ツヅ</t>
    </rPh>
    <rPh sb="81" eb="83">
      <t>ニュウリョク</t>
    </rPh>
    <phoneticPr fontId="15"/>
  </si>
  <si>
    <t>　例）関東アーティスティックスイミングクラブ</t>
    <rPh sb="1" eb="2">
      <t>レイ</t>
    </rPh>
    <rPh sb="3" eb="5">
      <t>カントウ</t>
    </rPh>
    <phoneticPr fontId="15"/>
  </si>
  <si>
    <t>　例）関東アーティスティックスイミングクラブ　A</t>
    <rPh sb="1" eb="2">
      <t>レイ</t>
    </rPh>
    <rPh sb="3" eb="5">
      <t>カントウ</t>
    </rPh>
    <phoneticPr fontId="15"/>
  </si>
  <si>
    <t>　例）ソロ選手氏名(1名)　　　　　：　高橋瑞希</t>
    <rPh sb="1" eb="2">
      <t>レイ</t>
    </rPh>
    <rPh sb="5" eb="7">
      <t>センシュ</t>
    </rPh>
    <rPh sb="7" eb="9">
      <t>シメイ</t>
    </rPh>
    <rPh sb="11" eb="12">
      <t>メイ</t>
    </rPh>
    <rPh sb="20" eb="22">
      <t>タカハシ</t>
    </rPh>
    <rPh sb="22" eb="24">
      <t>ミズキ</t>
    </rPh>
    <phoneticPr fontId="15"/>
  </si>
  <si>
    <t>　　　デュエット選手氏名(2名まで)：　高橋瑞希/伊藤咲子</t>
    <rPh sb="8" eb="10">
      <t>センシュ</t>
    </rPh>
    <rPh sb="10" eb="12">
      <t>シメイ</t>
    </rPh>
    <rPh sb="14" eb="15">
      <t>メイ</t>
    </rPh>
    <rPh sb="20" eb="22">
      <t>タカハシ</t>
    </rPh>
    <rPh sb="22" eb="24">
      <t>ミズキ</t>
    </rPh>
    <rPh sb="25" eb="27">
      <t>イトウ</t>
    </rPh>
    <rPh sb="27" eb="29">
      <t>サキコ</t>
    </rPh>
    <phoneticPr fontId="15"/>
  </si>
  <si>
    <t>　　　デュエットリザーブ選手氏名：　小沢さくら</t>
    <phoneticPr fontId="15"/>
  </si>
  <si>
    <t>　　　チーム選手氏名　　　　　　：　高橋瑞希/伊藤咲子/高寄優菜/小沢さくら/安住佳純/飯塚ひとみ/芦塚恵那/田中大地</t>
    <rPh sb="6" eb="10">
      <t>センシュシメイ</t>
    </rPh>
    <phoneticPr fontId="15"/>
  </si>
  <si>
    <t>　　　チームリザーブ選手氏名　　：　佐藤みさき/川嶋美南</t>
    <phoneticPr fontId="15"/>
  </si>
  <si>
    <t>Valueの入力もれ</t>
    <rPh sb="6" eb="8">
      <t>ニュウリョク</t>
    </rPh>
    <phoneticPr fontId="15"/>
  </si>
  <si>
    <t>エレメント数が正しく申告されていない</t>
    <rPh sb="5" eb="6">
      <t>スウ</t>
    </rPh>
    <rPh sb="7" eb="8">
      <t>タダ</t>
    </rPh>
    <rPh sb="10" eb="12">
      <t>シンコク</t>
    </rPh>
    <phoneticPr fontId="15"/>
  </si>
  <si>
    <t>誤ったValueの手入力</t>
    <rPh sb="0" eb="1">
      <t>アヤマ</t>
    </rPh>
    <rPh sb="9" eb="12">
      <t>テニュウリョク</t>
    </rPh>
    <phoneticPr fontId="15"/>
  </si>
  <si>
    <t>・指定の３つの情報をアンダーバー(半角)で区切り、指定の順序で入力</t>
    <rPh sb="1" eb="3">
      <t>シテイ</t>
    </rPh>
    <rPh sb="17" eb="19">
      <t>ハンカク</t>
    </rPh>
    <rPh sb="25" eb="27">
      <t>シテイ</t>
    </rPh>
    <rPh sb="31" eb="33">
      <t>ニュウリョク</t>
    </rPh>
    <phoneticPr fontId="15"/>
  </si>
  <si>
    <r>
      <t>・ファイル名は</t>
    </r>
    <r>
      <rPr>
        <b/>
        <sz val="11"/>
        <color rgb="FFFF0000"/>
        <rFont val="メイリオ"/>
        <family val="3"/>
        <charset val="128"/>
      </rPr>
      <t>英数字(半角)</t>
    </r>
    <r>
      <rPr>
        <b/>
        <sz val="11"/>
        <rFont val="メイリオ"/>
        <family val="3"/>
        <charset val="128"/>
      </rPr>
      <t>で表記、</t>
    </r>
    <r>
      <rPr>
        <b/>
        <sz val="11"/>
        <color rgb="FFFF0000"/>
        <rFont val="メイリオ"/>
        <family val="3"/>
        <charset val="128"/>
      </rPr>
      <t>アルファベットと数字のみ</t>
    </r>
    <r>
      <rPr>
        <b/>
        <sz val="11"/>
        <rFont val="メイリオ"/>
        <family val="3"/>
        <charset val="128"/>
      </rPr>
      <t>使用</t>
    </r>
    <rPh sb="7" eb="10">
      <t>エイスウジ</t>
    </rPh>
    <rPh sb="15" eb="17">
      <t>ヒョウキ</t>
    </rPh>
    <phoneticPr fontId="15"/>
  </si>
  <si>
    <t>・種目コード：アルファベット３文字　下段の種目コード一覧を参照</t>
    <rPh sb="15" eb="17">
      <t>モジ</t>
    </rPh>
    <rPh sb="18" eb="19">
      <t>シタ</t>
    </rPh>
    <rPh sb="19" eb="20">
      <t>ダン</t>
    </rPh>
    <rPh sb="21" eb="23">
      <t>シュモク</t>
    </rPh>
    <rPh sb="26" eb="28">
      <t>イチラン</t>
    </rPh>
    <rPh sb="29" eb="31">
      <t>サンショウ</t>
    </rPh>
    <phoneticPr fontId="15"/>
  </si>
  <si>
    <r>
      <t>WDT_</t>
    </r>
    <r>
      <rPr>
        <sz val="11"/>
        <color rgb="FFFF0000"/>
        <rFont val="メイリオ"/>
        <family val="3"/>
        <charset val="128"/>
      </rPr>
      <t>関東</t>
    </r>
    <r>
      <rPr>
        <sz val="11"/>
        <color theme="1"/>
        <rFont val="メイリオ"/>
        <family val="3"/>
        <charset val="128"/>
      </rPr>
      <t>ASC_</t>
    </r>
    <r>
      <rPr>
        <sz val="11"/>
        <color rgb="FFFF0000"/>
        <rFont val="メイリオ"/>
        <family val="3"/>
        <charset val="128"/>
      </rPr>
      <t>伊藤咲子</t>
    </r>
    <r>
      <rPr>
        <sz val="11"/>
        <color theme="1"/>
        <rFont val="メイリオ"/>
        <family val="3"/>
        <charset val="128"/>
      </rPr>
      <t>_JS2023</t>
    </r>
    <phoneticPr fontId="15"/>
  </si>
  <si>
    <t>所属にチーム名をつけてしまった</t>
    <phoneticPr fontId="15"/>
  </si>
  <si>
    <t>大会コードを省略してしまった</t>
    <rPh sb="0" eb="2">
      <t>タイカイ</t>
    </rPh>
    <rPh sb="6" eb="8">
      <t>ショウリャク</t>
    </rPh>
    <phoneticPr fontId="15"/>
  </si>
  <si>
    <t>漢字・かなを使用してしまった</t>
    <phoneticPr fontId="15"/>
  </si>
  <si>
    <t>A・B、２チームエントリーなのにチーム名の入力を忘れた</t>
    <rPh sb="19" eb="20">
      <t>メイ</t>
    </rPh>
    <rPh sb="21" eb="23">
      <t>ニュウリョク</t>
    </rPh>
    <phoneticPr fontId="15"/>
  </si>
  <si>
    <t>入替後のリザーブ選手氏名を入力してしまった</t>
    <rPh sb="0" eb="2">
      <t>イレカエ</t>
    </rPh>
    <rPh sb="2" eb="3">
      <t>ゴ</t>
    </rPh>
    <phoneticPr fontId="15"/>
  </si>
  <si>
    <r>
      <rPr>
        <b/>
        <sz val="11"/>
        <rFont val="メイリオ"/>
        <family val="3"/>
        <charset val="128"/>
      </rPr>
      <t>・ファイルの使いまわしや読み込みエラー防止のため</t>
    </r>
    <r>
      <rPr>
        <b/>
        <sz val="11"/>
        <color rgb="FFFF0000"/>
        <rFont val="メイリオ"/>
        <family val="3"/>
        <charset val="128"/>
      </rPr>
      <t>大会コードを省略したり変更しない</t>
    </r>
    <r>
      <rPr>
        <b/>
        <sz val="11"/>
        <color theme="1"/>
        <rFont val="メイリオ"/>
        <family val="3"/>
        <charset val="128"/>
      </rPr>
      <t>でください。</t>
    </r>
    <rPh sb="24" eb="26">
      <t>タイカイ</t>
    </rPh>
    <rPh sb="30" eb="32">
      <t>ショウリャク</t>
    </rPh>
    <rPh sb="35" eb="37">
      <t>ヘンコウ</t>
    </rPh>
    <phoneticPr fontId="15"/>
  </si>
  <si>
    <t>姓のみで名前がない</t>
    <rPh sb="0" eb="1">
      <t>セイ</t>
    </rPh>
    <rPh sb="4" eb="6">
      <t>ナマエ</t>
    </rPh>
    <phoneticPr fontId="15"/>
  </si>
  <si>
    <t>EL・AI：エレメント実施リスト</t>
    <rPh sb="11" eb="13">
      <t>ジッシ</t>
    </rPh>
    <phoneticPr fontId="15"/>
  </si>
  <si>
    <t>DECLARED DIFFICULTY</t>
    <phoneticPr fontId="15"/>
  </si>
  <si>
    <t>DECLARED DIFFICULTY</t>
    <phoneticPr fontId="15"/>
  </si>
  <si>
    <t>BONUS</t>
    <phoneticPr fontId="15"/>
  </si>
  <si>
    <t>BONUS</t>
    <phoneticPr fontId="15"/>
  </si>
  <si>
    <r>
      <t>OBSERVING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0"/>
        <color theme="1"/>
        <rFont val="Termina"/>
      </rPr>
      <t>PRACTICE</t>
    </r>
    <phoneticPr fontId="15"/>
  </si>
  <si>
    <r>
      <t>COACH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0"/>
        <color theme="1"/>
        <rFont val="Termina"/>
      </rPr>
      <t>CARD</t>
    </r>
    <phoneticPr fontId="15"/>
  </si>
  <si>
    <t>MEMO</t>
    <phoneticPr fontId="15"/>
  </si>
  <si>
    <t>EVENT</t>
    <phoneticPr fontId="15"/>
  </si>
  <si>
    <t>■コーチカードの提出について</t>
    <rPh sb="8" eb="10">
      <t>テイシュツ</t>
    </rPh>
    <phoneticPr fontId="15"/>
  </si>
  <si>
    <t>■コーチカードの記入例</t>
    <rPh sb="8" eb="11">
      <t>キニュウレイ</t>
    </rPh>
    <phoneticPr fontId="15"/>
  </si>
  <si>
    <t>Coachcard（印刷版）</t>
    <rPh sb="10" eb="13">
      <t>インサツバン</t>
    </rPh>
    <phoneticPr fontId="15"/>
  </si>
  <si>
    <t>Coachcard(入力用)</t>
    <rPh sb="10" eb="12">
      <t>ニュウリョク</t>
    </rPh>
    <rPh sb="12" eb="13">
      <t>ヨウ</t>
    </rPh>
    <phoneticPr fontId="15"/>
  </si>
  <si>
    <t>クラブ名</t>
  </si>
  <si>
    <t>署名</t>
  </si>
  <si>
    <t>提出年月日</t>
    <rPh sb="0" eb="5">
      <t>テイシュツネンガッピ</t>
    </rPh>
    <phoneticPr fontId="15"/>
  </si>
  <si>
    <t>2、</t>
    <phoneticPr fontId="15"/>
  </si>
  <si>
    <t>３、</t>
    <phoneticPr fontId="15"/>
  </si>
  <si>
    <t>４、</t>
    <phoneticPr fontId="15"/>
  </si>
  <si>
    <t>種目</t>
    <phoneticPr fontId="15"/>
  </si>
  <si>
    <t>５、</t>
    <phoneticPr fontId="15"/>
  </si>
  <si>
    <t>チーム名</t>
    <phoneticPr fontId="15"/>
  </si>
  <si>
    <t>リザーブ選手氏名</t>
    <phoneticPr fontId="15"/>
  </si>
  <si>
    <t>※選手氏名・リザーブ選手氏名</t>
    <phoneticPr fontId="15"/>
  </si>
  <si>
    <t>６、</t>
    <phoneticPr fontId="15"/>
  </si>
  <si>
    <t>７、</t>
    <phoneticPr fontId="15"/>
  </si>
  <si>
    <t>■コーチカードのファイル作成手順</t>
    <rPh sb="12" eb="14">
      <t>サクセイ</t>
    </rPh>
    <rPh sb="14" eb="16">
      <t>テジュン</t>
    </rPh>
    <phoneticPr fontId="15"/>
  </si>
  <si>
    <t>コーチカードの入力</t>
    <rPh sb="7" eb="9">
      <t>ニュウリョク</t>
    </rPh>
    <phoneticPr fontId="15"/>
  </si>
  <si>
    <t>Codes + Draft Values</t>
    <phoneticPr fontId="15"/>
  </si>
  <si>
    <t>■コーチカードの入力方法</t>
    <rPh sb="8" eb="10">
      <t>ニュウリョク</t>
    </rPh>
    <rPh sb="10" eb="12">
      <t>ホウホウ</t>
    </rPh>
    <phoneticPr fontId="15"/>
  </si>
  <si>
    <t>1、</t>
    <phoneticPr fontId="15"/>
  </si>
  <si>
    <t>提出ファイル</t>
    <rPh sb="0" eb="2">
      <t>テイシュツ</t>
    </rPh>
    <phoneticPr fontId="15"/>
  </si>
  <si>
    <t>提出締切日</t>
    <rPh sb="0" eb="2">
      <t>テイシュツ</t>
    </rPh>
    <rPh sb="2" eb="5">
      <t>シメキリビ</t>
    </rPh>
    <phoneticPr fontId="15"/>
  </si>
  <si>
    <t>提出方法</t>
    <rPh sb="0" eb="2">
      <t>テイシュツ</t>
    </rPh>
    <rPh sb="2" eb="4">
      <t>ホウホウ</t>
    </rPh>
    <phoneticPr fontId="15"/>
  </si>
  <si>
    <t>提出後の訂正</t>
    <rPh sb="0" eb="2">
      <t>テイシュツ</t>
    </rPh>
    <rPh sb="2" eb="3">
      <t>ゴ</t>
    </rPh>
    <rPh sb="4" eb="6">
      <t>テイセイ</t>
    </rPh>
    <phoneticPr fontId="15"/>
  </si>
  <si>
    <t>一部だけ遅れての提出</t>
    <rPh sb="0" eb="2">
      <t>イチブ</t>
    </rPh>
    <rPh sb="4" eb="5">
      <t>オク</t>
    </rPh>
    <rPh sb="8" eb="10">
      <t>テイシュツ</t>
    </rPh>
    <phoneticPr fontId="15"/>
  </si>
  <si>
    <t>Aチーム、Bチーム、コーチ毎の提出</t>
    <rPh sb="13" eb="14">
      <t>ゴト</t>
    </rPh>
    <rPh sb="15" eb="17">
      <t>テイシュツ</t>
    </rPh>
    <phoneticPr fontId="15"/>
  </si>
  <si>
    <t>取り敢えず提出、後日訂正版の提出</t>
    <rPh sb="0" eb="1">
      <t>ト</t>
    </rPh>
    <rPh sb="2" eb="3">
      <t>ア</t>
    </rPh>
    <rPh sb="5" eb="7">
      <t>テイシュツ</t>
    </rPh>
    <rPh sb="8" eb="10">
      <t>ゴジツ</t>
    </rPh>
    <rPh sb="10" eb="12">
      <t>テイセイ</t>
    </rPh>
    <rPh sb="12" eb="13">
      <t>バン</t>
    </rPh>
    <rPh sb="14" eb="16">
      <t>テイシュツ</t>
    </rPh>
    <phoneticPr fontId="15"/>
  </si>
  <si>
    <t>メールが送信できない。ファイルの添付漏れ。</t>
    <rPh sb="4" eb="6">
      <t>ソウシン</t>
    </rPh>
    <rPh sb="16" eb="19">
      <t>テンプモ</t>
    </rPh>
    <phoneticPr fontId="15"/>
  </si>
  <si>
    <t>必ず入力されていることを確認、入力がないものは無効。</t>
    <rPh sb="0" eb="1">
      <t>カナラ</t>
    </rPh>
    <rPh sb="2" eb="4">
      <t>ニュウリョク</t>
    </rPh>
    <rPh sb="12" eb="14">
      <t>カクニン</t>
    </rPh>
    <rPh sb="15" eb="17">
      <t>ニュウリョク</t>
    </rPh>
    <rPh sb="23" eb="25">
      <t>ムコウ</t>
    </rPh>
    <phoneticPr fontId="15"/>
  </si>
  <si>
    <t>締切日厳守。遅れての提出は認められない。</t>
    <rPh sb="0" eb="3">
      <t>シメキリビ</t>
    </rPh>
    <rPh sb="3" eb="5">
      <t>ゲンシュ</t>
    </rPh>
    <rPh sb="6" eb="7">
      <t>オク</t>
    </rPh>
    <rPh sb="10" eb="12">
      <t>テイシュツ</t>
    </rPh>
    <rPh sb="13" eb="14">
      <t>ミト</t>
    </rPh>
    <phoneticPr fontId="15"/>
  </si>
  <si>
    <t>万が一遅れた場合にはエントリー書類の未提出により棄権となる。</t>
    <rPh sb="15" eb="17">
      <t>ショルイ</t>
    </rPh>
    <rPh sb="18" eb="21">
      <t>ミテイシュツ</t>
    </rPh>
    <phoneticPr fontId="15"/>
  </si>
  <si>
    <t>提出後の訂正不可。</t>
    <rPh sb="0" eb="3">
      <t>テイシュツゴ</t>
    </rPh>
    <rPh sb="4" eb="6">
      <t>テイセイ</t>
    </rPh>
    <rPh sb="6" eb="8">
      <t>フカ</t>
    </rPh>
    <phoneticPr fontId="15"/>
  </si>
  <si>
    <t>他の大会で使用したファイルの使いまわしは禁止。</t>
    <rPh sb="0" eb="1">
      <t>タ</t>
    </rPh>
    <rPh sb="2" eb="4">
      <t>タイカイ</t>
    </rPh>
    <rPh sb="5" eb="7">
      <t>シヨウ</t>
    </rPh>
    <rPh sb="14" eb="15">
      <t>ツカ</t>
    </rPh>
    <rPh sb="20" eb="22">
      <t>キンシ</t>
    </rPh>
    <phoneticPr fontId="15"/>
  </si>
  <si>
    <t>大会毎に指定されたファイルへ、新規登録したコーチカードを提出すること。</t>
    <phoneticPr fontId="15"/>
  </si>
  <si>
    <t>指定の通り、ファイル名を変更・保存してから作成を開始する。</t>
    <phoneticPr fontId="15"/>
  </si>
  <si>
    <t>「Coachcard(印刷版)」シートは「Coachcard」シートの登録内容が自動反映される印刷用のシート、入力不要</t>
    <rPh sb="11" eb="14">
      <t>インサツバン</t>
    </rPh>
    <rPh sb="35" eb="37">
      <t>トウロク</t>
    </rPh>
    <rPh sb="37" eb="39">
      <t>ナイヨウ</t>
    </rPh>
    <rPh sb="40" eb="42">
      <t>ジドウ</t>
    </rPh>
    <rPh sb="42" eb="44">
      <t>ハンエイ</t>
    </rPh>
    <rPh sb="47" eb="50">
      <t>インサツヨウ</t>
    </rPh>
    <rPh sb="55" eb="57">
      <t>ニュウリョク</t>
    </rPh>
    <rPh sb="57" eb="59">
      <t>フヨウ</t>
    </rPh>
    <phoneticPr fontId="15"/>
  </si>
  <si>
    <t>「EL」シートと「AI」シートは「Coachcard」シートの登録内容が自動反映される「エレメント実施リスト」、入力不要</t>
    <rPh sb="31" eb="33">
      <t>トウロク</t>
    </rPh>
    <rPh sb="33" eb="35">
      <t>ナイヨウ</t>
    </rPh>
    <rPh sb="36" eb="38">
      <t>ジドウ</t>
    </rPh>
    <rPh sb="38" eb="40">
      <t>ハンエイ</t>
    </rPh>
    <rPh sb="49" eb="51">
      <t>ジッシ</t>
    </rPh>
    <rPh sb="56" eb="58">
      <t>ニュウリョク</t>
    </rPh>
    <rPh sb="58" eb="60">
      <t>フヨウ</t>
    </rPh>
    <phoneticPr fontId="15"/>
  </si>
  <si>
    <t>必ず入力、入力がないものは無効</t>
    <rPh sb="0" eb="1">
      <t>カナラ</t>
    </rPh>
    <rPh sb="2" eb="4">
      <t>ニュウリョク</t>
    </rPh>
    <rPh sb="5" eb="7">
      <t>ニュウリョク</t>
    </rPh>
    <rPh sb="13" eb="15">
      <t>ムコウ</t>
    </rPh>
    <phoneticPr fontId="15"/>
  </si>
  <si>
    <t>クラブ名を入力（エントリー時のクラブ名）</t>
    <rPh sb="3" eb="4">
      <t>メイ</t>
    </rPh>
    <rPh sb="5" eb="7">
      <t>ニュウリョク</t>
    </rPh>
    <rPh sb="13" eb="14">
      <t>ジ</t>
    </rPh>
    <rPh sb="18" eb="19">
      <t>メイ</t>
    </rPh>
    <phoneticPr fontId="15"/>
  </si>
  <si>
    <t>青いセルのプルダウンリストから選択（全大会共通）</t>
    <rPh sb="0" eb="1">
      <t>アオ</t>
    </rPh>
    <rPh sb="15" eb="17">
      <t>センタク</t>
    </rPh>
    <rPh sb="18" eb="21">
      <t>ゼンタイカイ</t>
    </rPh>
    <rPh sb="21" eb="23">
      <t>キョウツウ</t>
    </rPh>
    <phoneticPr fontId="15"/>
  </si>
  <si>
    <t>チームテク二カル、チームフリー、アクロバティックルーティンはチーム名を入力</t>
    <rPh sb="5" eb="6">
      <t>ニ</t>
    </rPh>
    <rPh sb="33" eb="34">
      <t>メイ</t>
    </rPh>
    <rPh sb="35" eb="37">
      <t>ニュウリョク</t>
    </rPh>
    <phoneticPr fontId="15"/>
  </si>
  <si>
    <t>エントリー時点での泳ぐ人数分の選手氏名（姓と名）を入力</t>
    <rPh sb="5" eb="6">
      <t>ジ</t>
    </rPh>
    <rPh sb="6" eb="7">
      <t>テン</t>
    </rPh>
    <rPh sb="15" eb="17">
      <t>センシュ</t>
    </rPh>
    <rPh sb="17" eb="19">
      <t>シメイ</t>
    </rPh>
    <rPh sb="20" eb="21">
      <t>セイ</t>
    </rPh>
    <rPh sb="22" eb="23">
      <t>ナ</t>
    </rPh>
    <rPh sb="25" eb="27">
      <t>ニュウリョク</t>
    </rPh>
    <phoneticPr fontId="15"/>
  </si>
  <si>
    <t>エントリー時点でのリザーブ人数分の氏名（姓と名）を入力</t>
    <rPh sb="5" eb="7">
      <t>ジテン</t>
    </rPh>
    <rPh sb="13" eb="15">
      <t>ニンズウ</t>
    </rPh>
    <rPh sb="15" eb="16">
      <t>ブン</t>
    </rPh>
    <rPh sb="17" eb="19">
      <t>シメイ</t>
    </rPh>
    <rPh sb="20" eb="21">
      <t>セイ</t>
    </rPh>
    <rPh sb="22" eb="23">
      <t>ナ</t>
    </rPh>
    <rPh sb="25" eb="27">
      <t>ニュウリョク</t>
    </rPh>
    <phoneticPr fontId="15"/>
  </si>
  <si>
    <t>HYBRID/TRE/TRANSITION/ACROBATICのリストから選択</t>
    <rPh sb="37" eb="39">
      <t>センタク</t>
    </rPh>
    <phoneticPr fontId="15"/>
  </si>
  <si>
    <t>※ACROBATICのBONUSはDECLARED DIFFICULTYの欄に入力する</t>
    <rPh sb="37" eb="38">
      <t>ラン</t>
    </rPh>
    <rPh sb="39" eb="41">
      <t>ニュウリョク</t>
    </rPh>
    <phoneticPr fontId="15"/>
  </si>
  <si>
    <t>合計（自動計算）</t>
    <rPh sb="0" eb="2">
      <t>ゴウケイ</t>
    </rPh>
    <rPh sb="3" eb="5">
      <t>ジドウ</t>
    </rPh>
    <rPh sb="5" eb="7">
      <t>ケイサン</t>
    </rPh>
    <phoneticPr fontId="15"/>
  </si>
  <si>
    <t>青いセルが基本的な入力エリア、コーチカードの入力方法を確認して入力</t>
    <rPh sb="0" eb="1">
      <t>アオ</t>
    </rPh>
    <rPh sb="5" eb="8">
      <t>キホンテキ</t>
    </rPh>
    <rPh sb="9" eb="11">
      <t>ニュウリョク</t>
    </rPh>
    <rPh sb="22" eb="24">
      <t>ニュウリョク</t>
    </rPh>
    <rPh sb="24" eb="26">
      <t>ホウホウ</t>
    </rPh>
    <rPh sb="27" eb="29">
      <t>カクニン</t>
    </rPh>
    <rPh sb="31" eb="33">
      <t>ニュウリョク</t>
    </rPh>
    <phoneticPr fontId="15"/>
  </si>
  <si>
    <t>Coachcardシート以外を削除して提出</t>
    <rPh sb="12" eb="14">
      <t>イガイ</t>
    </rPh>
    <rPh sb="15" eb="17">
      <t>サクジョ</t>
    </rPh>
    <rPh sb="19" eb="21">
      <t>テイシュツ</t>
    </rPh>
    <phoneticPr fontId="15"/>
  </si>
  <si>
    <t>入力が漏れてしまった</t>
    <rPh sb="0" eb="2">
      <t>ニュウリョク</t>
    </rPh>
    <rPh sb="3" eb="4">
      <t>モ</t>
    </rPh>
    <phoneticPr fontId="15"/>
  </si>
  <si>
    <t>うっかり忘れた</t>
    <rPh sb="4" eb="5">
      <t>ワス</t>
    </rPh>
    <phoneticPr fontId="15"/>
  </si>
  <si>
    <t>入力欄を間違えた</t>
    <rPh sb="0" eb="3">
      <t>ニュウリョクラン</t>
    </rPh>
    <rPh sb="4" eb="6">
      <t>マチガ</t>
    </rPh>
    <phoneticPr fontId="15"/>
  </si>
  <si>
    <t>事前確認が不十分だった</t>
    <rPh sb="0" eb="2">
      <t>ジゼン</t>
    </rPh>
    <rPh sb="2" eb="4">
      <t>カクニン</t>
    </rPh>
    <rPh sb="5" eb="8">
      <t>フジュウブン</t>
    </rPh>
    <phoneticPr fontId="15"/>
  </si>
  <si>
    <t>作成もれがあった</t>
    <rPh sb="0" eb="2">
      <t>サクセイ</t>
    </rPh>
    <phoneticPr fontId="15"/>
  </si>
  <si>
    <t>〆切間近、時間がなくて焦ってしまった</t>
    <rPh sb="0" eb="2">
      <t>シメキリ</t>
    </rPh>
    <rPh sb="2" eb="4">
      <t>マヂカ</t>
    </rPh>
    <rPh sb="5" eb="7">
      <t>ジカン</t>
    </rPh>
    <rPh sb="11" eb="12">
      <t>アセ</t>
    </rPh>
    <phoneticPr fontId="15"/>
  </si>
  <si>
    <t>※ 提出年月日と署名のないものは無効。</t>
    <rPh sb="2" eb="4">
      <t>テイシュツ</t>
    </rPh>
    <rPh sb="4" eb="7">
      <t>ネンガッピ</t>
    </rPh>
    <rPh sb="8" eb="10">
      <t>ショメイ</t>
    </rPh>
    <rPh sb="16" eb="18">
      <t>ムコウ</t>
    </rPh>
    <phoneticPr fontId="15"/>
  </si>
  <si>
    <t>※ シート内の行や列の追加・削除・非表示禁止。ファイル内の他のシートの削除も禁止。他の大会で使用したコーチカードのシートコピー・流用不可。</t>
    <rPh sb="5" eb="6">
      <t>ナイ</t>
    </rPh>
    <rPh sb="11" eb="13">
      <t>ツイカ</t>
    </rPh>
    <rPh sb="14" eb="16">
      <t>サクジョ</t>
    </rPh>
    <rPh sb="17" eb="20">
      <t>ヒヒョウジ</t>
    </rPh>
    <rPh sb="20" eb="22">
      <t>キンシ</t>
    </rPh>
    <rPh sb="27" eb="28">
      <t>ナイ</t>
    </rPh>
    <rPh sb="29" eb="30">
      <t>タ</t>
    </rPh>
    <rPh sb="35" eb="37">
      <t>サクジョ</t>
    </rPh>
    <rPh sb="38" eb="40">
      <t>キンシ</t>
    </rPh>
    <phoneticPr fontId="15"/>
  </si>
  <si>
    <t>開始時間しか入力されていない</t>
    <rPh sb="0" eb="4">
      <t>カイシジカン</t>
    </rPh>
    <rPh sb="6" eb="8">
      <t>ニュウリョク</t>
    </rPh>
    <phoneticPr fontId="15"/>
  </si>
  <si>
    <t>エントリーとリザーブ選手氏名が異なる</t>
    <rPh sb="15" eb="16">
      <t>コト</t>
    </rPh>
    <phoneticPr fontId="15"/>
  </si>
  <si>
    <t>デュエットなのに３人の選手名を入力</t>
    <rPh sb="9" eb="10">
      <t>ニン</t>
    </rPh>
    <rPh sb="11" eb="14">
      <t>センシュメイ</t>
    </rPh>
    <rPh sb="15" eb="17">
      <t>ニュウリョク</t>
    </rPh>
    <phoneticPr fontId="15"/>
  </si>
  <si>
    <t>クラブ内の集約は締切日前に余裕をもって提出する</t>
    <rPh sb="8" eb="11">
      <t>シメキリビ</t>
    </rPh>
    <rPh sb="11" eb="12">
      <t>マエ</t>
    </rPh>
    <rPh sb="13" eb="15">
      <t>ヨユウ</t>
    </rPh>
    <rPh sb="19" eb="21">
      <t>テイシュツ</t>
    </rPh>
    <phoneticPr fontId="15"/>
  </si>
  <si>
    <t>データ提出の場合、システムトラブルに注意する</t>
    <rPh sb="3" eb="5">
      <t>テイシュツ</t>
    </rPh>
    <rPh sb="6" eb="8">
      <t>バアイ</t>
    </rPh>
    <rPh sb="18" eb="20">
      <t>チュウイ</t>
    </rPh>
    <phoneticPr fontId="15"/>
  </si>
  <si>
    <t>コーチカードは、ルーティン１エントリーにつき１ファイルとして、エントリー数分のファイルを提出する</t>
    <rPh sb="36" eb="37">
      <t>スウ</t>
    </rPh>
    <rPh sb="37" eb="38">
      <t>ブン</t>
    </rPh>
    <rPh sb="44" eb="46">
      <t>テイシュツ</t>
    </rPh>
    <phoneticPr fontId="15"/>
  </si>
  <si>
    <t>コーチカードの記入例を参考として、ルールに則って作成する</t>
    <rPh sb="7" eb="10">
      <t>キニュウレイ</t>
    </rPh>
    <rPh sb="11" eb="13">
      <t>サンコウ</t>
    </rPh>
    <rPh sb="21" eb="22">
      <t>ノット</t>
    </rPh>
    <rPh sb="24" eb="26">
      <t>サクセイ</t>
    </rPh>
    <phoneticPr fontId="15"/>
  </si>
  <si>
    <t>署名は提出責任者。クラブコーチであれば誰でも良い</t>
    <rPh sb="0" eb="2">
      <t>ショメイ</t>
    </rPh>
    <rPh sb="3" eb="5">
      <t>テイシュツ</t>
    </rPh>
    <rPh sb="5" eb="8">
      <t>セキニンシャ</t>
    </rPh>
    <rPh sb="19" eb="20">
      <t>ダレ</t>
    </rPh>
    <rPh sb="22" eb="23">
      <t>ヨ</t>
    </rPh>
    <phoneticPr fontId="15"/>
  </si>
  <si>
    <t>選考会</t>
    <rPh sb="0" eb="3">
      <t>センコウカイ</t>
    </rPh>
    <phoneticPr fontId="15"/>
  </si>
  <si>
    <t>AGグループ＋大会コード＋年号</t>
    <rPh sb="7" eb="9">
      <t>タイカイ</t>
    </rPh>
    <rPh sb="13" eb="15">
      <t>ネンゴウ</t>
    </rPh>
    <phoneticPr fontId="15"/>
  </si>
  <si>
    <t>JC　　　　　　必要があれば作成</t>
    <rPh sb="8" eb="10">
      <t>ヒツヨウ</t>
    </rPh>
    <rPh sb="14" eb="16">
      <t>サクセイ</t>
    </rPh>
    <phoneticPr fontId="15"/>
  </si>
  <si>
    <t>DECLARED DIFFICULTY　は20列表示。列はそのままとして削除や非表示にしない</t>
    <rPh sb="23" eb="24">
      <t>レツ</t>
    </rPh>
    <rPh sb="24" eb="26">
      <t>ヒョウジ</t>
    </rPh>
    <rPh sb="27" eb="28">
      <t>レツ</t>
    </rPh>
    <rPh sb="36" eb="38">
      <t>サクジョ</t>
    </rPh>
    <rPh sb="39" eb="42">
      <t>ヒヒョウジ</t>
    </rPh>
    <phoneticPr fontId="15"/>
  </si>
  <si>
    <t>リザーブ含め全員の名前の入力してしまった</t>
    <rPh sb="4" eb="5">
      <t>フク</t>
    </rPh>
    <rPh sb="6" eb="8">
      <t>ゼンイン</t>
    </rPh>
    <rPh sb="9" eb="11">
      <t>ナマエ</t>
    </rPh>
    <rPh sb="12" eb="14">
      <t>ニュウリョク</t>
    </rPh>
    <phoneticPr fontId="15"/>
  </si>
  <si>
    <t>担当分のみ提出し、違うコーチの担当分を確認していなかった</t>
    <rPh sb="0" eb="2">
      <t>タントウ</t>
    </rPh>
    <rPh sb="2" eb="3">
      <t>ブン</t>
    </rPh>
    <rPh sb="5" eb="7">
      <t>テイシュツ</t>
    </rPh>
    <rPh sb="9" eb="10">
      <t>チガ</t>
    </rPh>
    <rPh sb="15" eb="17">
      <t>タントウ</t>
    </rPh>
    <rPh sb="17" eb="18">
      <t>ブン</t>
    </rPh>
    <rPh sb="19" eb="21">
      <t>カクニン</t>
    </rPh>
    <phoneticPr fontId="15"/>
  </si>
  <si>
    <t>コーチカードのシートだけを出せば良いと思っていた</t>
    <rPh sb="13" eb="14">
      <t>ダ</t>
    </rPh>
    <rPh sb="16" eb="17">
      <t>ヨ</t>
    </rPh>
    <rPh sb="19" eb="20">
      <t>オモ</t>
    </rPh>
    <phoneticPr fontId="15"/>
  </si>
  <si>
    <t>※入力情報がそのまま採点システムに取り込まれます。必ず良く読んで作成してください。</t>
    <rPh sb="1" eb="3">
      <t>ニュウリョク</t>
    </rPh>
    <rPh sb="3" eb="5">
      <t>ジョウホウ</t>
    </rPh>
    <rPh sb="10" eb="12">
      <t>サイテン</t>
    </rPh>
    <rPh sb="17" eb="18">
      <t>ト</t>
    </rPh>
    <rPh sb="19" eb="20">
      <t>コ</t>
    </rPh>
    <rPh sb="25" eb="26">
      <t>カナラ</t>
    </rPh>
    <rPh sb="27" eb="28">
      <t>ヨ</t>
    </rPh>
    <rPh sb="29" eb="30">
      <t>ヨ</t>
    </rPh>
    <rPh sb="32" eb="34">
      <t>サクセイ</t>
    </rPh>
    <phoneticPr fontId="15"/>
  </si>
  <si>
    <t>関東アーティスティックスイミングクラブ</t>
    <phoneticPr fontId="15"/>
  </si>
  <si>
    <t>いくつめのエレメントか１から順に、数字を入力</t>
    <rPh sb="14" eb="15">
      <t>ジュン</t>
    </rPh>
    <rPh sb="17" eb="19">
      <t>スウジ</t>
    </rPh>
    <rPh sb="20" eb="22">
      <t>ニュウリョク</t>
    </rPh>
    <phoneticPr fontId="15"/>
  </si>
  <si>
    <r>
      <t>「Codes + Draft Values」シート「</t>
    </r>
    <r>
      <rPr>
        <b/>
        <sz val="11"/>
        <color rgb="FFFF0000"/>
        <rFont val="メイリオ"/>
        <family val="3"/>
        <charset val="128"/>
      </rPr>
      <t>A列の記号をコーチカードの青いセルに値複写</t>
    </r>
    <r>
      <rPr>
        <b/>
        <sz val="11"/>
        <color theme="1"/>
        <rFont val="メイリオ"/>
        <family val="3"/>
        <charset val="128"/>
      </rPr>
      <t>」すると下段にValueが自動表示</t>
    </r>
    <rPh sb="39" eb="40">
      <t>アオ</t>
    </rPh>
    <rPh sb="44" eb="45">
      <t>アタイ</t>
    </rPh>
    <rPh sb="45" eb="47">
      <t>フクシャ</t>
    </rPh>
    <rPh sb="51" eb="53">
      <t>ゲダン</t>
    </rPh>
    <rPh sb="60" eb="62">
      <t>ジドウ</t>
    </rPh>
    <rPh sb="62" eb="64">
      <t>ヒョウジ</t>
    </rPh>
    <phoneticPr fontId="15"/>
  </si>
  <si>
    <t>COACH CARD LEGEND</t>
  </si>
  <si>
    <t>Group:</t>
  </si>
  <si>
    <t>**Please refer to the Acrobatics Catalogue for Acrobatics codes + values</t>
  </si>
  <si>
    <t>Group A</t>
  </si>
  <si>
    <t>ACRO-A</t>
  </si>
  <si>
    <t xml:space="preserve">   as well as the Acrobatic Quick Reference Sheets</t>
  </si>
  <si>
    <t>Group B</t>
  </si>
  <si>
    <t>ACRO-B</t>
  </si>
  <si>
    <t>Group C</t>
  </si>
  <si>
    <t>ACRO-C</t>
  </si>
  <si>
    <t>**Write each part of code and its value below (using catalogue/quick reference sheets)</t>
  </si>
  <si>
    <t>Group P</t>
  </si>
  <si>
    <t>ACRO-P</t>
  </si>
  <si>
    <t xml:space="preserve">   OR you can choose to just write code as per catalogue and just enter total DD</t>
  </si>
  <si>
    <t>Pair Acro</t>
  </si>
  <si>
    <t>Acro-Pair</t>
  </si>
  <si>
    <t>**It's up to you to do what works for you!</t>
  </si>
  <si>
    <t>Families (groups):</t>
  </si>
  <si>
    <t>Bonuses:</t>
  </si>
  <si>
    <t>Bonus Codes:</t>
  </si>
  <si>
    <t>Thrusts</t>
  </si>
  <si>
    <t>T</t>
  </si>
  <si>
    <t>T1 - T9</t>
  </si>
  <si>
    <t>Traveling</t>
  </si>
  <si>
    <t>Rotations</t>
  </si>
  <si>
    <t>R</t>
  </si>
  <si>
    <t>R1 - R9</t>
  </si>
  <si>
    <t>Flexibility</t>
  </si>
  <si>
    <t>F</t>
  </si>
  <si>
    <t>F1 - F6</t>
  </si>
  <si>
    <t>Placement</t>
  </si>
  <si>
    <t>Airborne Weight</t>
  </si>
  <si>
    <t>AW</t>
  </si>
  <si>
    <t>AW1 - AW7</t>
  </si>
  <si>
    <t>Synchronisation</t>
  </si>
  <si>
    <t>SY</t>
  </si>
  <si>
    <t>SY-P, 2SY-P, SY-F</t>
  </si>
  <si>
    <t>Connections</t>
  </si>
  <si>
    <t>C</t>
  </si>
  <si>
    <t>C1 - C6</t>
  </si>
  <si>
    <t>Pattern Change</t>
  </si>
  <si>
    <t>PC</t>
  </si>
  <si>
    <t xml:space="preserve">In teams or duet: when a hybrid movement or bonused action is not performed by all team/duet members its value </t>
  </si>
  <si>
    <t>will be factored by *0.5 (half of swimmers included), or by *0.3 (less than half of swimmers included).</t>
  </si>
  <si>
    <t>*For half of the athletes code = Family-Level or Bonus*0.5 (for example R1*0.5 or A-S*0.5)</t>
  </si>
  <si>
    <t>*For less than half of the athletes code = Family-Level or Bonus*0.3 (for example R1*0.3 or A-S*0.3)</t>
  </si>
  <si>
    <t>Element</t>
  </si>
  <si>
    <t>Solo</t>
  </si>
  <si>
    <t>Duet</t>
  </si>
  <si>
    <t>Mixed Duet</t>
  </si>
  <si>
    <t>Team</t>
  </si>
  <si>
    <t>ソロ・デュエット系の個人種目</t>
    <rPh sb="8" eb="9">
      <t>ケイ</t>
    </rPh>
    <rPh sb="10" eb="14">
      <t>コジンシュモク</t>
    </rPh>
    <phoneticPr fontId="15"/>
  </si>
  <si>
    <r>
      <t>・種目コード(3文字)_所属クラブ名(10文字以内略称)_</t>
    </r>
    <r>
      <rPr>
        <b/>
        <sz val="11"/>
        <color rgb="FF0000FF"/>
        <rFont val="メイリオ"/>
        <family val="3"/>
        <charset val="128"/>
      </rPr>
      <t>選手名(50音順で最も早い選手のフルネーム：姓と名）</t>
    </r>
    <r>
      <rPr>
        <b/>
        <sz val="11"/>
        <color theme="1"/>
        <rFont val="メイリオ"/>
        <family val="3"/>
        <charset val="128"/>
      </rPr>
      <t>＋大会コード</t>
    </r>
    <rPh sb="56" eb="58">
      <t>タイカイ</t>
    </rPh>
    <phoneticPr fontId="15"/>
  </si>
  <si>
    <r>
      <t>・種目コード(3文字)_所属クラブ名(10文字以内略称)_</t>
    </r>
    <r>
      <rPr>
        <b/>
        <sz val="11"/>
        <color rgb="FF0000FF"/>
        <rFont val="メイリオ"/>
        <family val="3"/>
        <charset val="128"/>
      </rPr>
      <t>チーム名称</t>
    </r>
    <r>
      <rPr>
        <b/>
        <sz val="11"/>
        <color theme="1"/>
        <rFont val="メイリオ"/>
        <family val="3"/>
        <charset val="128"/>
      </rPr>
      <t>＋大会コード</t>
    </r>
    <rPh sb="32" eb="34">
      <t>メイショウ</t>
    </rPh>
    <rPh sb="35" eb="37">
      <t>タイカイ</t>
    </rPh>
    <phoneticPr fontId="15"/>
  </si>
  <si>
    <t>全く入力されていない</t>
    <rPh sb="0" eb="1">
      <t>マッタ</t>
    </rPh>
    <rPh sb="2" eb="4">
      <t>ニュウリョク</t>
    </rPh>
    <phoneticPr fontId="15"/>
  </si>
  <si>
    <t>上下のTIMEが繋がっていない</t>
    <rPh sb="0" eb="2">
      <t>ジョウゲ</t>
    </rPh>
    <rPh sb="8" eb="9">
      <t>ツナ</t>
    </rPh>
    <phoneticPr fontId="15"/>
  </si>
  <si>
    <t>”～”　”—”　など、指定以外の文字が入力されている</t>
    <rPh sb="11" eb="13">
      <t>シテイ</t>
    </rPh>
    <rPh sb="13" eb="15">
      <t>イガイ</t>
    </rPh>
    <rPh sb="16" eb="18">
      <t>モジ</t>
    </rPh>
    <rPh sb="19" eb="21">
      <t>ニュウリョク</t>
    </rPh>
    <phoneticPr fontId="15"/>
  </si>
  <si>
    <t>入力後の再確認をしなかった</t>
    <rPh sb="0" eb="2">
      <t>ニュウリョク</t>
    </rPh>
    <rPh sb="2" eb="3">
      <t>ゴ</t>
    </rPh>
    <rPh sb="4" eb="5">
      <t>サイ</t>
    </rPh>
    <rPh sb="5" eb="7">
      <t>カクニン</t>
    </rPh>
    <phoneticPr fontId="15"/>
  </si>
  <si>
    <t>種目名が未選択、空欄</t>
    <rPh sb="0" eb="3">
      <t>シュモクメイ</t>
    </rPh>
    <rPh sb="4" eb="7">
      <t>ミセンタク</t>
    </rPh>
    <rPh sb="8" eb="10">
      <t>クウラン</t>
    </rPh>
    <phoneticPr fontId="15"/>
  </si>
  <si>
    <t>表記形式が異なっていたが、入力後の再確認をしていなかった</t>
    <rPh sb="13" eb="16">
      <t>ニュウリョクゴ</t>
    </rPh>
    <rPh sb="17" eb="20">
      <t>サイカクニン</t>
    </rPh>
    <phoneticPr fontId="15"/>
  </si>
  <si>
    <t>0215-0230　と、”：”　を消してしまった</t>
    <rPh sb="17" eb="18">
      <t>ケ</t>
    </rPh>
    <phoneticPr fontId="15"/>
  </si>
  <si>
    <t>表記が不適切だと思わなかった</t>
    <rPh sb="0" eb="2">
      <t>ヒョウキ</t>
    </rPh>
    <rPh sb="3" eb="6">
      <t>フテキセツ</t>
    </rPh>
    <rPh sb="8" eb="9">
      <t>オモ</t>
    </rPh>
    <phoneticPr fontId="15"/>
  </si>
  <si>
    <t>自動反映欄の式を消してしまった　※隣の式をコピーして戻す</t>
    <rPh sb="0" eb="4">
      <t>ジドウハンエイ</t>
    </rPh>
    <rPh sb="4" eb="5">
      <t>ラン</t>
    </rPh>
    <rPh sb="6" eb="7">
      <t>シキ</t>
    </rPh>
    <rPh sb="8" eb="9">
      <t>ケ</t>
    </rPh>
    <rPh sb="17" eb="18">
      <t>トナリ</t>
    </rPh>
    <rPh sb="19" eb="20">
      <t>シキ</t>
    </rPh>
    <rPh sb="26" eb="27">
      <t>モド</t>
    </rPh>
    <phoneticPr fontId="15"/>
  </si>
  <si>
    <t>ない記号の入力</t>
    <rPh sb="2" eb="4">
      <t>キゴウ</t>
    </rPh>
    <rPh sb="5" eb="7">
      <t>ニュウリョク</t>
    </rPh>
    <phoneticPr fontId="15"/>
  </si>
  <si>
    <t>大文字と小文字の間違い</t>
    <rPh sb="8" eb="10">
      <t>マチガ</t>
    </rPh>
    <phoneticPr fontId="15"/>
  </si>
  <si>
    <t>カタログを見間違えて記号を入力した</t>
    <rPh sb="5" eb="8">
      <t>ミマチガ</t>
    </rPh>
    <rPh sb="10" eb="12">
      <t>キゴウ</t>
    </rPh>
    <rPh sb="13" eb="15">
      <t>ニュウリョク</t>
    </rPh>
    <phoneticPr fontId="15"/>
  </si>
  <si>
    <t>空欄に誤って関係ない文字を入力</t>
    <rPh sb="0" eb="2">
      <t>クウラン</t>
    </rPh>
    <rPh sb="3" eb="4">
      <t>アヤマ</t>
    </rPh>
    <rPh sb="6" eb="8">
      <t>カンケイ</t>
    </rPh>
    <rPh sb="10" eb="12">
      <t>モジ</t>
    </rPh>
    <rPh sb="13" eb="15">
      <t>ニュウリョク</t>
    </rPh>
    <phoneticPr fontId="15"/>
  </si>
  <si>
    <t>誤って登録したことに気付かなかった</t>
    <rPh sb="0" eb="1">
      <t>アヤマ</t>
    </rPh>
    <rPh sb="3" eb="5">
      <t>トウロク</t>
    </rPh>
    <rPh sb="10" eb="12">
      <t>キヅ</t>
    </rPh>
    <phoneticPr fontId="15"/>
  </si>
  <si>
    <t>違う大会で使用したファイルの大会名を変更して提出した</t>
    <rPh sb="0" eb="1">
      <t>チガ</t>
    </rPh>
    <rPh sb="2" eb="4">
      <t>タイカイ</t>
    </rPh>
    <rPh sb="5" eb="7">
      <t>シヨウ</t>
    </rPh>
    <rPh sb="14" eb="17">
      <t>タイカイメイ</t>
    </rPh>
    <rPh sb="18" eb="20">
      <t>ヘンコウ</t>
    </rPh>
    <rPh sb="22" eb="24">
      <t>テイシュツ</t>
    </rPh>
    <phoneticPr fontId="15"/>
  </si>
  <si>
    <t>使いまわししたため、式が壊れている</t>
    <rPh sb="0" eb="1">
      <t>ツカ</t>
    </rPh>
    <rPh sb="10" eb="11">
      <t>シキ</t>
    </rPh>
    <rPh sb="12" eb="13">
      <t>コワ</t>
    </rPh>
    <phoneticPr fontId="15"/>
  </si>
  <si>
    <t>添付シートが異なっている</t>
    <rPh sb="0" eb="2">
      <t>テンプ</t>
    </rPh>
    <rPh sb="6" eb="7">
      <t>コト</t>
    </rPh>
    <phoneticPr fontId="15"/>
  </si>
  <si>
    <t>09-AS-Rules-2022-2025-Appendix-VII-Acrobatics-Catalogue-October-2022.pdf (fina.org)</t>
  </si>
  <si>
    <t>■アクロバティックカタログ</t>
    <phoneticPr fontId="15"/>
  </si>
  <si>
    <t>上記、アクロバティックカタログを参照すること</t>
    <rPh sb="0" eb="2">
      <t>ジョウキ</t>
    </rPh>
    <rPh sb="16" eb="18">
      <t>サンショウ</t>
    </rPh>
    <phoneticPr fontId="15"/>
  </si>
  <si>
    <t>古いバージョンから選択してDDを記入</t>
    <rPh sb="0" eb="1">
      <t>フル</t>
    </rPh>
    <rPh sb="9" eb="11">
      <t>センタク</t>
    </rPh>
    <rPh sb="16" eb="18">
      <t>キニュウ</t>
    </rPh>
    <phoneticPr fontId="15"/>
  </si>
  <si>
    <t>最新情報を確認しなかった</t>
    <rPh sb="0" eb="2">
      <t>サイシン</t>
    </rPh>
    <rPh sb="2" eb="4">
      <t>ジョウホウ</t>
    </rPh>
    <rPh sb="5" eb="7">
      <t>カクニン</t>
    </rPh>
    <phoneticPr fontId="15"/>
  </si>
  <si>
    <t>「Coachcard(入力用)」シートのみに必要事項を入力する</t>
    <rPh sb="11" eb="14">
      <t>ニュウリョクヨウ</t>
    </rPh>
    <rPh sb="22" eb="24">
      <t>ヒツヨウ</t>
    </rPh>
    <rPh sb="24" eb="26">
      <t>ジコウ</t>
    </rPh>
    <rPh sb="27" eb="29">
      <t>ニュウリョク</t>
    </rPh>
    <phoneticPr fontId="15"/>
  </si>
  <si>
    <r>
      <t>WDT_KantoASC</t>
    </r>
    <r>
      <rPr>
        <sz val="11"/>
        <color rgb="FFFF0000"/>
        <rFont val="メイリオ"/>
        <family val="3"/>
        <charset val="128"/>
      </rPr>
      <t>A</t>
    </r>
    <r>
      <rPr>
        <sz val="11"/>
        <color theme="1"/>
        <rFont val="メイリオ"/>
        <family val="3"/>
        <charset val="128"/>
      </rPr>
      <t>_ItoSakiko_JS2023</t>
    </r>
    <phoneticPr fontId="15"/>
  </si>
  <si>
    <r>
      <t>WDT_KantoASC_</t>
    </r>
    <r>
      <rPr>
        <sz val="11"/>
        <color rgb="FFFF0000"/>
        <rFont val="メイリオ"/>
        <family val="3"/>
        <charset val="128"/>
      </rPr>
      <t>Ito</t>
    </r>
    <r>
      <rPr>
        <sz val="11"/>
        <color theme="1"/>
        <rFont val="メイリオ"/>
        <family val="3"/>
        <charset val="128"/>
      </rPr>
      <t>_JS2023</t>
    </r>
    <phoneticPr fontId="15"/>
  </si>
  <si>
    <r>
      <t>WTF_KantoASC</t>
    </r>
    <r>
      <rPr>
        <sz val="11"/>
        <color rgb="FFFF0000"/>
        <rFont val="メイリオ"/>
        <family val="3"/>
        <charset val="128"/>
      </rPr>
      <t>A</t>
    </r>
    <r>
      <rPr>
        <sz val="11"/>
        <color theme="1"/>
        <rFont val="メイリオ"/>
        <family val="3"/>
        <charset val="128"/>
      </rPr>
      <t>_JS2023</t>
    </r>
    <phoneticPr fontId="15"/>
  </si>
  <si>
    <r>
      <t>WTF_</t>
    </r>
    <r>
      <rPr>
        <sz val="11"/>
        <color rgb="FFFF0000"/>
        <rFont val="メイリオ"/>
        <family val="3"/>
        <charset val="128"/>
      </rPr>
      <t>関東</t>
    </r>
    <r>
      <rPr>
        <sz val="11"/>
        <color theme="1"/>
        <rFont val="メイリオ"/>
        <family val="3"/>
        <charset val="128"/>
      </rPr>
      <t>ASC_</t>
    </r>
    <r>
      <rPr>
        <sz val="11"/>
        <color rgb="FFFF0000"/>
        <rFont val="メイリオ"/>
        <family val="3"/>
        <charset val="128"/>
      </rPr>
      <t>Aチーム</t>
    </r>
    <r>
      <rPr>
        <sz val="11"/>
        <color theme="1"/>
        <rFont val="メイリオ"/>
        <family val="3"/>
        <charset val="128"/>
      </rPr>
      <t>_JS2023</t>
    </r>
    <phoneticPr fontId="15"/>
  </si>
  <si>
    <t>WTF_KantoASC_A</t>
    <phoneticPr fontId="15"/>
  </si>
  <si>
    <t>所属名にチーム名をつけてしまった</t>
    <rPh sb="2" eb="3">
      <t>メイ</t>
    </rPh>
    <rPh sb="7" eb="8">
      <t>メイ</t>
    </rPh>
    <phoneticPr fontId="15"/>
  </si>
  <si>
    <t>チーム系の種目</t>
    <rPh sb="3" eb="4">
      <t>ケイ</t>
    </rPh>
    <rPh sb="5" eb="7">
      <t>シュモク</t>
    </rPh>
    <phoneticPr fontId="15"/>
  </si>
  <si>
    <t>入力不可のBONUS欄への入力</t>
    <rPh sb="0" eb="2">
      <t>ニュウリョク</t>
    </rPh>
    <rPh sb="2" eb="4">
      <t>フカ</t>
    </rPh>
    <rPh sb="10" eb="11">
      <t>ラン</t>
    </rPh>
    <rPh sb="13" eb="15">
      <t>ニュウリョク</t>
    </rPh>
    <phoneticPr fontId="15"/>
  </si>
  <si>
    <r>
      <t>指定の方法で、</t>
    </r>
    <r>
      <rPr>
        <b/>
        <sz val="14"/>
        <color rgb="FFFF0000"/>
        <rFont val="メイリオ"/>
        <family val="3"/>
        <charset val="128"/>
      </rPr>
      <t>クラブ毎にエントリー数分をまとめて提出</t>
    </r>
    <r>
      <rPr>
        <b/>
        <sz val="11"/>
        <color theme="1"/>
        <rFont val="メイリオ"/>
        <family val="3"/>
        <charset val="128"/>
      </rPr>
      <t>する</t>
    </r>
    <rPh sb="0" eb="2">
      <t>シテイ</t>
    </rPh>
    <rPh sb="3" eb="5">
      <t>ホウホウ</t>
    </rPh>
    <rPh sb="10" eb="11">
      <t>マイ</t>
    </rPh>
    <rPh sb="17" eb="18">
      <t>スウ</t>
    </rPh>
    <rPh sb="18" eb="19">
      <t>ブン</t>
    </rPh>
    <rPh sb="24" eb="26">
      <t>テイシュツ</t>
    </rPh>
    <phoneticPr fontId="15"/>
  </si>
  <si>
    <r>
      <t>ファイル内の全てのシートをそのまま提出</t>
    </r>
    <r>
      <rPr>
        <b/>
        <sz val="11"/>
        <rFont val="メイリオ"/>
        <family val="3"/>
        <charset val="128"/>
      </rPr>
      <t>する。ファイル内の</t>
    </r>
    <r>
      <rPr>
        <b/>
        <sz val="14"/>
        <color rgb="FFFF0000"/>
        <rFont val="メイリオ"/>
        <family val="3"/>
        <charset val="128"/>
      </rPr>
      <t>シートの削除は禁止。</t>
    </r>
    <rPh sb="4" eb="5">
      <t>ナイ</t>
    </rPh>
    <rPh sb="6" eb="7">
      <t>スベ</t>
    </rPh>
    <rPh sb="17" eb="19">
      <t>テイシュツ</t>
    </rPh>
    <rPh sb="26" eb="27">
      <t>ナイ</t>
    </rPh>
    <rPh sb="32" eb="34">
      <t>サクジョ</t>
    </rPh>
    <rPh sb="35" eb="37">
      <t>キンシ</t>
    </rPh>
    <phoneticPr fontId="15"/>
  </si>
  <si>
    <t>LEGEND</t>
    <phoneticPr fontId="15"/>
  </si>
  <si>
    <t>World-Aquatics-Difficulty-Guide-v4.0-June-14-2023.pdf</t>
  </si>
  <si>
    <t>例）提出ファイル数
ソロ フリー 1名参加、デュエット フリー 1組参加、チーム フリー 1チーム参加の場合→Excelファイルは3個
ソロ テクニカル１名、ソロ フリー１名参加の場合→Excelファイルは2個</t>
    <rPh sb="0" eb="1">
      <t>レイ</t>
    </rPh>
    <rPh sb="2" eb="4">
      <t>テイシュツ</t>
    </rPh>
    <rPh sb="8" eb="9">
      <t>スウ</t>
    </rPh>
    <rPh sb="33" eb="34">
      <t>クミ</t>
    </rPh>
    <rPh sb="77" eb="78">
      <t>メイ</t>
    </rPh>
    <rPh sb="86" eb="87">
      <t>メイ</t>
    </rPh>
    <phoneticPr fontId="15"/>
  </si>
  <si>
    <t>何分何秒　から　何分何秒の間か、PARTごと,の実施時間を入力</t>
    <rPh sb="0" eb="2">
      <t>ナンフン</t>
    </rPh>
    <rPh sb="2" eb="4">
      <t>ナンビョウ</t>
    </rPh>
    <rPh sb="8" eb="10">
      <t>ナンフン</t>
    </rPh>
    <rPh sb="10" eb="12">
      <t>ナンビョウ</t>
    </rPh>
    <rPh sb="13" eb="14">
      <t>アイダ</t>
    </rPh>
    <rPh sb="24" eb="26">
      <t>ジッシ</t>
    </rPh>
    <rPh sb="26" eb="28">
      <t>ジカン</t>
    </rPh>
    <rPh sb="29" eb="31">
      <t>ニュウリョク</t>
    </rPh>
    <phoneticPr fontId="15"/>
  </si>
  <si>
    <t>0:00-　音楽開始からひとつめのエレメントまでの陸上動作・トランジションは省略して良い</t>
    <rPh sb="6" eb="8">
      <t>オンガク</t>
    </rPh>
    <rPh sb="8" eb="10">
      <t>カイシ</t>
    </rPh>
    <rPh sb="25" eb="27">
      <t>リクジョウ</t>
    </rPh>
    <rPh sb="27" eb="29">
      <t>ドウサ</t>
    </rPh>
    <rPh sb="38" eb="40">
      <t>ショウリャク</t>
    </rPh>
    <rPh sb="42" eb="43">
      <t>ヨ</t>
    </rPh>
    <phoneticPr fontId="15"/>
  </si>
  <si>
    <t>　例）陸上動作から開始し、一つ目のアクロバティック動作が0:10から開始する場合　　　0:10-0:28　ACROBATIC</t>
    <rPh sb="1" eb="2">
      <t>レイ</t>
    </rPh>
    <rPh sb="3" eb="5">
      <t>リクジョウ</t>
    </rPh>
    <rPh sb="5" eb="7">
      <t>ドウサ</t>
    </rPh>
    <rPh sb="9" eb="11">
      <t>カイシ</t>
    </rPh>
    <rPh sb="13" eb="14">
      <t>ヒト</t>
    </rPh>
    <rPh sb="15" eb="16">
      <t>メ</t>
    </rPh>
    <rPh sb="25" eb="27">
      <t>ドウサ</t>
    </rPh>
    <rPh sb="34" eb="36">
      <t>カイシ</t>
    </rPh>
    <rPh sb="38" eb="40">
      <t>バアイ</t>
    </rPh>
    <phoneticPr fontId="15"/>
  </si>
  <si>
    <t>TREのBASE MARK・DECLARED DIFFICULTY・BONUS</t>
    <phoneticPr fontId="15"/>
  </si>
  <si>
    <t>HYBRIDのBASE MARK・DECLARED DIFFICULTY・BONUS</t>
    <phoneticPr fontId="15"/>
  </si>
  <si>
    <t>15、</t>
    <phoneticPr fontId="15"/>
  </si>
  <si>
    <t>DECLARED DIFFICULTY・BONUSのValueの合計（自動計算）</t>
    <rPh sb="32" eb="34">
      <t>ゴウケイ</t>
    </rPh>
    <rPh sb="35" eb="37">
      <t>ジドウ</t>
    </rPh>
    <rPh sb="37" eb="39">
      <t>ケイサン</t>
    </rPh>
    <phoneticPr fontId="15"/>
  </si>
  <si>
    <t>BASE MARKは算入されない。</t>
    <rPh sb="10" eb="12">
      <t>サンニュウ</t>
    </rPh>
    <phoneticPr fontId="15"/>
  </si>
  <si>
    <t>Valueの入力もれにより合計が０となっている</t>
    <rPh sb="6" eb="8">
      <t>ニュウリョク</t>
    </rPh>
    <rPh sb="13" eb="15">
      <t>ゴウケイ</t>
    </rPh>
    <phoneticPr fontId="15"/>
  </si>
  <si>
    <t>入力を忘れ、確認が漏れた</t>
    <rPh sb="0" eb="2">
      <t>ニュウリョク</t>
    </rPh>
    <rPh sb="3" eb="4">
      <t>ワス</t>
    </rPh>
    <rPh sb="6" eb="8">
      <t>カクニン</t>
    </rPh>
    <rPh sb="9" eb="10">
      <t>モ</t>
    </rPh>
    <phoneticPr fontId="15"/>
  </si>
  <si>
    <t>Hybrid Difficulty Table Values and Technical Required Elements Values</t>
  </si>
  <si>
    <t>1PC</t>
  </si>
  <si>
    <t>2PC</t>
  </si>
  <si>
    <t>3PC</t>
  </si>
  <si>
    <t>4PC</t>
  </si>
  <si>
    <t>5PC</t>
  </si>
  <si>
    <t>6PC</t>
  </si>
  <si>
    <t>7PC</t>
  </si>
  <si>
    <t>8PC</t>
  </si>
  <si>
    <t>9PC</t>
  </si>
  <si>
    <t>10PC</t>
  </si>
  <si>
    <t>1PC*0.5</t>
  </si>
  <si>
    <t>2PC*0.5</t>
  </si>
  <si>
    <t>3PC*0.5</t>
  </si>
  <si>
    <t>4PC*0.5</t>
  </si>
  <si>
    <t>5PC*0.5</t>
  </si>
  <si>
    <t>6PC*0.5</t>
  </si>
  <si>
    <t>7PC*0.5</t>
  </si>
  <si>
    <t>8PC*0.5</t>
  </si>
  <si>
    <t>9PC*0.5</t>
  </si>
  <si>
    <t>10PC*0.5</t>
  </si>
  <si>
    <t>1PC*0.3</t>
  </si>
  <si>
    <t>2PC*0.3</t>
  </si>
  <si>
    <t>3PC*0.3</t>
  </si>
  <si>
    <t>4PC*0.3</t>
  </si>
  <si>
    <t>5PC*0.3</t>
  </si>
  <si>
    <t>6PC*0.3</t>
  </si>
  <si>
    <t>7PC*0.3</t>
  </si>
  <si>
    <t>8PC*0.3</t>
  </si>
  <si>
    <t>9PC*0.3</t>
  </si>
  <si>
    <t>10PC*0.3</t>
  </si>
  <si>
    <t>Acro-A</t>
  </si>
  <si>
    <t>Hybrid</t>
  </si>
  <si>
    <r>
      <t>BASE MARKにはLEGENDシートのCode</t>
    </r>
    <r>
      <rPr>
        <b/>
        <sz val="11"/>
        <color rgb="FFFF0000"/>
        <rFont val="メイリオ"/>
        <family val="3"/>
        <charset val="128"/>
      </rPr>
      <t>「ACRO-A」「ACRO-B」「ACRO-C」「ACRO-P」「Acro-Pair」のいずれかを選択</t>
    </r>
    <r>
      <rPr>
        <b/>
        <sz val="11"/>
        <color theme="1"/>
        <rFont val="メイリオ"/>
        <family val="3"/>
        <charset val="128"/>
      </rPr>
      <t>する。</t>
    </r>
    <rPh sb="74" eb="76">
      <t>センタク</t>
    </rPh>
    <phoneticPr fontId="15"/>
  </si>
  <si>
    <r>
      <t>BASE MARKは</t>
    </r>
    <r>
      <rPr>
        <b/>
        <sz val="11"/>
        <color rgb="FFFF0000"/>
        <rFont val="メイリオ"/>
        <family val="3"/>
        <charset val="128"/>
      </rPr>
      <t>「HYBRID」のみ選択</t>
    </r>
    <r>
      <rPr>
        <b/>
        <sz val="11"/>
        <color theme="1"/>
        <rFont val="メイリオ"/>
        <family val="3"/>
        <charset val="128"/>
      </rPr>
      <t>する。</t>
    </r>
    <rPh sb="20" eb="22">
      <t>センタク</t>
    </rPh>
    <phoneticPr fontId="15"/>
  </si>
  <si>
    <r>
      <t>BASE MARKは</t>
    </r>
    <r>
      <rPr>
        <b/>
        <sz val="11"/>
        <color rgb="FFFF0000"/>
        <rFont val="メイリオ"/>
        <family val="3"/>
        <charset val="128"/>
      </rPr>
      <t>空欄</t>
    </r>
    <r>
      <rPr>
        <b/>
        <sz val="11"/>
        <color theme="1"/>
        <rFont val="メイリオ"/>
        <family val="3"/>
        <charset val="128"/>
      </rPr>
      <t>とすること。</t>
    </r>
    <rPh sb="10" eb="12">
      <t>クウラン</t>
    </rPh>
    <phoneticPr fontId="15"/>
  </si>
  <si>
    <t>codeの入力により、「Codes + Draft Values最新」シートのValueを自動反映</t>
    <rPh sb="5" eb="7">
      <t>ニュウリョク</t>
    </rPh>
    <rPh sb="32" eb="34">
      <t>サイシン</t>
    </rPh>
    <rPh sb="45" eb="47">
      <t>ジドウ</t>
    </rPh>
    <rPh sb="47" eb="49">
      <t>ハンエイ</t>
    </rPh>
    <phoneticPr fontId="15"/>
  </si>
  <si>
    <t>Acrobatics Base Mark:</t>
  </si>
  <si>
    <r>
      <rPr>
        <b/>
        <i/>
        <u/>
        <sz val="11"/>
        <color rgb="FFFF0000"/>
        <rFont val="Termina"/>
      </rPr>
      <t>Regarding Acrobatics</t>
    </r>
    <r>
      <rPr>
        <b/>
        <i/>
        <sz val="11"/>
        <color rgb="FFFF0000"/>
        <rFont val="Termina"/>
      </rPr>
      <t>:</t>
    </r>
  </si>
  <si>
    <t>Code</t>
  </si>
  <si>
    <t>**Acro codes and values are to be filled in manually</t>
  </si>
  <si>
    <t>Hybrid Families:</t>
  </si>
  <si>
    <t>Hybrid Bonuses:</t>
  </si>
  <si>
    <t>Family + Level Codes:</t>
  </si>
  <si>
    <r>
      <t xml:space="preserve">Technical Required Elements - </t>
    </r>
    <r>
      <rPr>
        <b/>
        <sz val="11"/>
        <color rgb="FFFF0000"/>
        <rFont val="Termina"/>
      </rPr>
      <t>SPECIFICALLY FOR THIS COACH CARD DIFFICULTY CALCULATOR</t>
    </r>
  </si>
  <si>
    <t>Acrobatics Base Mark、Hybrid Families:Family + Level、Hybrid Bonuses、Technical Required Elements　のコード参照</t>
    <rPh sb="99" eb="101">
      <t>サンショウ</t>
    </rPh>
    <phoneticPr fontId="15"/>
  </si>
  <si>
    <r>
      <t>・ファイル名：</t>
    </r>
    <r>
      <rPr>
        <sz val="11"/>
        <color rgb="FF0000FF"/>
        <rFont val="メイリオ"/>
        <family val="3"/>
        <charset val="128"/>
      </rPr>
      <t>eventcd_clubname_swimmer</t>
    </r>
    <r>
      <rPr>
        <sz val="11"/>
        <color theme="1"/>
        <rFont val="メイリオ"/>
        <family val="3"/>
        <charset val="128"/>
      </rPr>
      <t>_XXXX(大会コード）　　　　　　小学生⇒1012JO2023　・　中学生⇒1315JO2023　・　ジュニア⇒1518JO2023</t>
    </r>
    <rPh sb="37" eb="39">
      <t>タイカイ</t>
    </rPh>
    <phoneticPr fontId="15"/>
  </si>
  <si>
    <t>・例）ジュニアオリンピック　ジュニアの部　デュエットテクニカル、関東アーティスティックスイミングクラブ、高橋瑞希/伊藤咲子、大会コード：1518JO2023　の場合</t>
    <rPh sb="19" eb="20">
      <t>ブ</t>
    </rPh>
    <rPh sb="62" eb="64">
      <t>タイカイ</t>
    </rPh>
    <rPh sb="80" eb="82">
      <t>バアイ</t>
    </rPh>
    <phoneticPr fontId="15"/>
  </si>
  <si>
    <r>
      <rPr>
        <sz val="22"/>
        <color rgb="FF0000FF"/>
        <rFont val="メイリオ"/>
        <family val="3"/>
        <charset val="128"/>
      </rPr>
      <t>WDT_KantoASC_ItoSakiko</t>
    </r>
    <r>
      <rPr>
        <sz val="22"/>
        <color theme="1"/>
        <rFont val="メイリオ"/>
        <family val="3"/>
        <charset val="128"/>
      </rPr>
      <t>_1518JO2023</t>
    </r>
    <phoneticPr fontId="15"/>
  </si>
  <si>
    <t>・例）ジュニアオリンピック小学生の部　チームフリー、関東アーティスティックスイミングクラブAチーム、大会コード：1012JO2023　の場合</t>
    <rPh sb="13" eb="16">
      <t>ショウガクセイ</t>
    </rPh>
    <rPh sb="50" eb="52">
      <t>タイカイ</t>
    </rPh>
    <rPh sb="68" eb="70">
      <t>バアイ</t>
    </rPh>
    <phoneticPr fontId="15"/>
  </si>
  <si>
    <r>
      <rPr>
        <sz val="22"/>
        <color rgb="FF0000FF"/>
        <rFont val="メイリオ"/>
        <family val="3"/>
        <charset val="128"/>
      </rPr>
      <t>WTF_KantoASC_A</t>
    </r>
    <r>
      <rPr>
        <sz val="22"/>
        <color theme="1"/>
        <rFont val="メイリオ"/>
        <family val="3"/>
        <charset val="128"/>
      </rPr>
      <t>_1012JO2023</t>
    </r>
    <phoneticPr fontId="15"/>
  </si>
  <si>
    <r>
      <rPr>
        <sz val="22"/>
        <color rgb="FF0000FF"/>
        <rFont val="メイリオ"/>
        <family val="3"/>
        <charset val="128"/>
      </rPr>
      <t>WTF_KantoASC_</t>
    </r>
    <r>
      <rPr>
        <sz val="22"/>
        <color theme="1"/>
        <rFont val="メイリオ"/>
        <family val="3"/>
        <charset val="128"/>
      </rPr>
      <t>1315JO2023</t>
    </r>
    <phoneticPr fontId="15"/>
  </si>
  <si>
    <t>JO　　　　　　Sample）　小学生⇒1012JO2023　・　中学生⇒1315JO2023　・　ジュニア⇒1518JO2023</t>
    <rPh sb="16" eb="19">
      <t>ショウガクセイ</t>
    </rPh>
    <rPh sb="33" eb="36">
      <t>チュウガクセイ</t>
    </rPh>
    <phoneticPr fontId="15"/>
  </si>
  <si>
    <t>カンマ”　,　”　とピリオド”　.　”　の間違い</t>
    <rPh sb="21" eb="23">
      <t>マチガ</t>
    </rPh>
    <phoneticPr fontId="15"/>
  </si>
  <si>
    <t>アイ小文字”　i　”　とエル小文字”　ｌ　”の間違い</t>
    <rPh sb="2" eb="3">
      <t>コ</t>
    </rPh>
    <rPh sb="14" eb="17">
      <t>コモジ</t>
    </rPh>
    <rPh sb="23" eb="25">
      <t>マチガ</t>
    </rPh>
    <phoneticPr fontId="15"/>
  </si>
  <si>
    <t>不等号” &gt; ”” &gt;&gt; ”とかっこ” 〉 ” ” 》 ” ” ≫ ”の間違い</t>
    <rPh sb="0" eb="3">
      <t>フトウゴウ</t>
    </rPh>
    <phoneticPr fontId="15"/>
  </si>
  <si>
    <t>DECLARED DIFFICULTY・Valueは手入力する</t>
    <rPh sb="26" eb="29">
      <t>テニュウリョク</t>
    </rPh>
    <phoneticPr fontId="15"/>
  </si>
  <si>
    <r>
      <t>ACROBATICのDECLARED DIFFICULTY欄はアクロバティック確認表で確認したものを</t>
    </r>
    <r>
      <rPr>
        <b/>
        <sz val="11"/>
        <color rgb="FFFF0000"/>
        <rFont val="メイリオ"/>
        <family val="3"/>
        <charset val="128"/>
      </rPr>
      <t>正確に記入(値複写）</t>
    </r>
    <r>
      <rPr>
        <b/>
        <sz val="11"/>
        <color theme="1"/>
        <rFont val="メイリオ"/>
        <family val="3"/>
        <charset val="128"/>
      </rPr>
      <t>すること。</t>
    </r>
    <rPh sb="29" eb="30">
      <t>ラン</t>
    </rPh>
    <rPh sb="39" eb="41">
      <t>カクニン</t>
    </rPh>
    <rPh sb="41" eb="42">
      <t>ヒョウ</t>
    </rPh>
    <rPh sb="43" eb="45">
      <t>カクニン</t>
    </rPh>
    <rPh sb="50" eb="52">
      <t>セイカク</t>
    </rPh>
    <rPh sb="53" eb="55">
      <t>キニュウ</t>
    </rPh>
    <rPh sb="56" eb="57">
      <t>アタイ</t>
    </rPh>
    <rPh sb="57" eb="59">
      <t>フクシャ</t>
    </rPh>
    <phoneticPr fontId="15"/>
  </si>
  <si>
    <t>2023.7.30更新版</t>
    <rPh sb="9" eb="11">
      <t>コウシン</t>
    </rPh>
    <rPh sb="11" eb="12">
      <t>バン</t>
    </rPh>
    <phoneticPr fontId="15"/>
  </si>
  <si>
    <r>
      <t xml:space="preserve">第46回 全国JOCジュニアオリンピックカップ夏季水泳競技大会 アーティスティックスイミング競技 </t>
    </r>
    <r>
      <rPr>
        <b/>
        <sz val="10"/>
        <color rgb="FFFF0000"/>
        <rFont val="ＭＳ Ｐゴシック"/>
        <family val="3"/>
        <charset val="128"/>
      </rPr>
      <t>　</t>
    </r>
    <r>
      <rPr>
        <b/>
        <sz val="10"/>
        <color theme="1"/>
        <rFont val="ＭＳ Ｐゴシック"/>
        <family val="3"/>
        <charset val="128"/>
      </rPr>
      <t>区分：小学生</t>
    </r>
    <rPh sb="50" eb="52">
      <t>クブン</t>
    </rPh>
    <phoneticPr fontId="15"/>
  </si>
  <si>
    <t>・例）ジュニアオリンピック中学生の部チームフリー、チーム名：関東アーティスティックスイミングクラブ、大会コード：1315JO2023　の場合</t>
    <rPh sb="13" eb="14">
      <t>ナカ</t>
    </rPh>
    <rPh sb="28" eb="29">
      <t>メイ</t>
    </rPh>
    <rPh sb="50" eb="52">
      <t>タイカイバアイ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</si>
</sst>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58">
    <font>
      <sz val="11"/>
      <color theme="1"/>
      <name val="游ゴシック"/>
      <family val="2"/>
      <charset val="204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</font>
    <font>
      <b/>
      <sz val="10"/>
      <color theme="1"/>
      <name val="Termina"/>
    </font>
    <font>
      <sz val="10"/>
      <color theme="1"/>
      <name val="Termina"/>
    </font>
    <font>
      <sz val="11"/>
      <color theme="1"/>
      <name val="Termina Demi"/>
      <family val="3"/>
    </font>
    <font>
      <sz val="11"/>
      <color theme="4"/>
      <name val="Termina Demi"/>
      <family val="3"/>
    </font>
    <font>
      <sz val="11"/>
      <color theme="9"/>
      <name val="Termina Demi"/>
      <family val="3"/>
    </font>
    <font>
      <sz val="11"/>
      <color rgb="FFFF0000"/>
      <name val="Termina Demi"/>
      <family val="3"/>
    </font>
    <font>
      <b/>
      <sz val="10"/>
      <color rgb="FF0000FF"/>
      <name val="Termina"/>
    </font>
    <font>
      <i/>
      <sz val="8"/>
      <name val="Termina"/>
    </font>
    <font>
      <b/>
      <sz val="8"/>
      <color rgb="FF0000FF"/>
      <name val="Termina"/>
    </font>
    <font>
      <b/>
      <sz val="8"/>
      <color theme="1"/>
      <name val="Termina"/>
    </font>
    <font>
      <sz val="8"/>
      <color theme="1"/>
      <name val="Termina"/>
    </font>
    <font>
      <sz val="8"/>
      <color rgb="FF0000FF"/>
      <name val="Termina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0000FF"/>
      <name val="Arial"/>
      <family val="2"/>
    </font>
    <font>
      <sz val="11"/>
      <color theme="1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Termina"/>
    </font>
    <font>
      <sz val="14"/>
      <color theme="1"/>
      <name val="Termina"/>
      <family val="2"/>
    </font>
    <font>
      <sz val="10"/>
      <color theme="1"/>
      <name val="Arial"/>
      <family val="2"/>
    </font>
    <font>
      <sz val="10"/>
      <color rgb="FFFF0000"/>
      <name val="Termina"/>
    </font>
    <font>
      <sz val="11"/>
      <color rgb="FFFF0000"/>
      <name val="メイリオ"/>
      <family val="3"/>
      <charset val="128"/>
    </font>
    <font>
      <sz val="10"/>
      <color rgb="FFFF0000"/>
      <name val="ＭＳ ゴシック"/>
      <family val="3"/>
      <charset val="128"/>
    </font>
    <font>
      <sz val="22"/>
      <color theme="1"/>
      <name val="メイリオ"/>
      <family val="3"/>
      <charset val="128"/>
    </font>
    <font>
      <sz val="22"/>
      <color rgb="FFFF0000"/>
      <name val="メイリオ"/>
      <family val="3"/>
      <charset val="128"/>
    </font>
    <font>
      <sz val="11"/>
      <color rgb="FF0000FF"/>
      <name val="メイリオ"/>
      <family val="3"/>
      <charset val="128"/>
    </font>
    <font>
      <sz val="22"/>
      <color rgb="FF0000FF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rgb="FF0000FF"/>
      <name val="Termina"/>
    </font>
    <font>
      <b/>
      <sz val="16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u/>
      <sz val="11"/>
      <color theme="10"/>
      <name val="游ゴシック"/>
      <family val="2"/>
      <charset val="204"/>
      <scheme val="minor"/>
    </font>
    <font>
      <b/>
      <sz val="11"/>
      <color rgb="FF0000FF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8"/>
      <color rgb="FF0000FF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2"/>
      <color theme="1"/>
      <name val="Termina"/>
    </font>
    <font>
      <sz val="11"/>
      <color theme="1"/>
      <name val="Termina"/>
    </font>
    <font>
      <sz val="16"/>
      <color theme="1"/>
      <name val="Termina"/>
    </font>
    <font>
      <b/>
      <sz val="11"/>
      <color theme="1"/>
      <name val="Termina"/>
    </font>
    <font>
      <b/>
      <i/>
      <sz val="11"/>
      <color rgb="FFFF0000"/>
      <name val="Termina"/>
    </font>
    <font>
      <b/>
      <i/>
      <u/>
      <sz val="11"/>
      <color rgb="FFFF0000"/>
      <name val="Termina"/>
    </font>
    <font>
      <b/>
      <i/>
      <sz val="9.5"/>
      <color rgb="FFFF0000"/>
      <name val="Termina"/>
    </font>
    <font>
      <sz val="9.5"/>
      <color theme="1"/>
      <name val="Termina"/>
    </font>
    <font>
      <b/>
      <sz val="11"/>
      <color rgb="FFFF0000"/>
      <name val="Termina"/>
    </font>
    <font>
      <b/>
      <sz val="10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838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3" fillId="0" borderId="0" applyNumberFormat="0" applyFill="0" applyBorder="0" applyAlignment="0" applyProtection="0"/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</cellStyleXfs>
  <cellXfs count="2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5" fillId="4" borderId="7" xfId="0" applyNumberFormat="1" applyFont="1" applyFill="1" applyBorder="1" applyAlignment="1">
      <alignment horizontal="left" vertical="center"/>
    </xf>
    <xf numFmtId="177" fontId="6" fillId="4" borderId="7" xfId="0" applyNumberFormat="1" applyFont="1" applyFill="1" applyBorder="1" applyAlignment="1">
      <alignment horizontal="left" vertical="center"/>
    </xf>
    <xf numFmtId="177" fontId="7" fillId="4" borderId="7" xfId="0" applyNumberFormat="1" applyFont="1" applyFill="1" applyBorder="1" applyAlignment="1">
      <alignment horizontal="left" vertical="center"/>
    </xf>
    <xf numFmtId="2" fontId="8" fillId="4" borderId="7" xfId="0" applyNumberFormat="1" applyFont="1" applyFill="1" applyBorder="1" applyAlignment="1">
      <alignment horizontal="left" vertical="center"/>
    </xf>
    <xf numFmtId="2" fontId="5" fillId="5" borderId="7" xfId="0" applyNumberFormat="1" applyFont="1" applyFill="1" applyBorder="1" applyAlignment="1">
      <alignment horizontal="left" vertical="center"/>
    </xf>
    <xf numFmtId="2" fontId="6" fillId="5" borderId="7" xfId="0" applyNumberFormat="1" applyFont="1" applyFill="1" applyBorder="1" applyAlignment="1">
      <alignment horizontal="left" vertical="center"/>
    </xf>
    <xf numFmtId="2" fontId="7" fillId="5" borderId="7" xfId="0" applyNumberFormat="1" applyFont="1" applyFill="1" applyBorder="1" applyAlignment="1">
      <alignment horizontal="left" vertical="center"/>
    </xf>
    <xf numFmtId="176" fontId="5" fillId="6" borderId="7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177" fontId="9" fillId="3" borderId="8" xfId="0" applyNumberFormat="1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2" fontId="13" fillId="0" borderId="3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2" fontId="14" fillId="0" borderId="29" xfId="0" applyNumberFormat="1" applyFont="1" applyBorder="1" applyAlignment="1">
      <alignment horizontal="center" vertical="center"/>
    </xf>
    <xf numFmtId="177" fontId="14" fillId="0" borderId="23" xfId="0" applyNumberFormat="1" applyFont="1" applyBorder="1" applyAlignment="1">
      <alignment horizontal="center" vertical="center"/>
    </xf>
    <xf numFmtId="177" fontId="14" fillId="0" borderId="11" xfId="0" applyNumberFormat="1" applyFont="1" applyBorder="1" applyAlignment="1">
      <alignment horizontal="center" vertical="center"/>
    </xf>
    <xf numFmtId="177" fontId="14" fillId="0" borderId="20" xfId="0" applyNumberFormat="1" applyFont="1" applyBorder="1" applyAlignment="1">
      <alignment horizontal="center" vertical="center"/>
    </xf>
    <xf numFmtId="177" fontId="14" fillId="0" borderId="10" xfId="0" applyNumberFormat="1" applyFont="1" applyBorder="1" applyAlignment="1">
      <alignment horizontal="center" vertical="center"/>
    </xf>
    <xf numFmtId="177" fontId="14" fillId="0" borderId="12" xfId="0" applyNumberFormat="1" applyFont="1" applyBorder="1" applyAlignment="1">
      <alignment horizontal="center" vertical="center"/>
    </xf>
    <xf numFmtId="177" fontId="11" fillId="0" borderId="36" xfId="0" applyNumberFormat="1" applyFont="1" applyBorder="1" applyAlignment="1">
      <alignment horizontal="center" vertical="center"/>
    </xf>
    <xf numFmtId="0" fontId="12" fillId="6" borderId="37" xfId="0" applyFont="1" applyFill="1" applyBorder="1" applyAlignment="1">
      <alignment horizontal="center" vertical="center" wrapText="1"/>
    </xf>
    <xf numFmtId="2" fontId="13" fillId="0" borderId="38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2" fontId="14" fillId="0" borderId="33" xfId="0" applyNumberFormat="1" applyFont="1" applyBorder="1" applyAlignment="1">
      <alignment horizontal="center" vertical="center"/>
    </xf>
    <xf numFmtId="177" fontId="14" fillId="0" borderId="25" xfId="0" applyNumberFormat="1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177" fontId="14" fillId="0" borderId="19" xfId="0" applyNumberFormat="1" applyFont="1" applyBorder="1" applyAlignment="1">
      <alignment horizontal="center" vertical="center"/>
    </xf>
    <xf numFmtId="177" fontId="14" fillId="0" borderId="9" xfId="0" applyNumberFormat="1" applyFont="1" applyBorder="1" applyAlignment="1">
      <alignment horizontal="center" vertical="center"/>
    </xf>
    <xf numFmtId="177" fontId="14" fillId="0" borderId="28" xfId="0" applyNumberFormat="1" applyFont="1" applyBorder="1" applyAlignment="1">
      <alignment horizontal="center" vertical="center"/>
    </xf>
    <xf numFmtId="177" fontId="11" fillId="0" borderId="34" xfId="0" applyNumberFormat="1" applyFont="1" applyBorder="1" applyAlignment="1">
      <alignment horizontal="center" vertical="center"/>
    </xf>
    <xf numFmtId="2" fontId="13" fillId="0" borderId="32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24" fillId="0" borderId="0" xfId="0" applyFont="1"/>
    <xf numFmtId="0" fontId="25" fillId="0" borderId="0" xfId="0" applyFont="1" applyAlignment="1">
      <alignment vertical="top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4" fillId="0" borderId="8" xfId="0" applyFont="1" applyBorder="1" applyAlignment="1">
      <alignment vertical="top"/>
    </xf>
    <xf numFmtId="0" fontId="18" fillId="7" borderId="8" xfId="0" applyFont="1" applyFill="1" applyBorder="1" applyAlignment="1">
      <alignment horizontal="center" vertical="top"/>
    </xf>
    <xf numFmtId="0" fontId="12" fillId="6" borderId="8" xfId="0" applyFont="1" applyFill="1" applyBorder="1" applyAlignment="1">
      <alignment horizontal="center" vertical="top" wrapText="1"/>
    </xf>
    <xf numFmtId="0" fontId="20" fillId="7" borderId="7" xfId="0" applyFont="1" applyFill="1" applyBorder="1" applyAlignment="1">
      <alignment horizontal="center" vertical="top"/>
    </xf>
    <xf numFmtId="0" fontId="20" fillId="8" borderId="7" xfId="0" applyFont="1" applyFill="1" applyBorder="1" applyAlignment="1">
      <alignment horizontal="center" vertical="top"/>
    </xf>
    <xf numFmtId="0" fontId="20" fillId="9" borderId="7" xfId="0" applyFont="1" applyFill="1" applyBorder="1" applyAlignment="1">
      <alignment horizontal="center" vertical="top"/>
    </xf>
    <xf numFmtId="0" fontId="30" fillId="0" borderId="0" xfId="0" applyFont="1" applyAlignment="1">
      <alignment vertical="top"/>
    </xf>
    <xf numFmtId="0" fontId="3" fillId="0" borderId="17" xfId="0" applyFont="1" applyBorder="1" applyAlignment="1">
      <alignment horizontal="left" vertical="center"/>
    </xf>
    <xf numFmtId="0" fontId="4" fillId="0" borderId="42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vertical="top" wrapText="1"/>
    </xf>
    <xf numFmtId="0" fontId="25" fillId="0" borderId="0" xfId="0" applyFont="1"/>
    <xf numFmtId="0" fontId="3" fillId="2" borderId="17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39" fillId="0" borderId="37" xfId="0" applyFont="1" applyBorder="1" applyAlignment="1">
      <alignment horizontal="center" vertical="center" shrinkToFit="1"/>
    </xf>
    <xf numFmtId="0" fontId="39" fillId="0" borderId="38" xfId="0" applyFont="1" applyBorder="1" applyAlignment="1">
      <alignment horizontal="center" vertical="center" shrinkToFit="1"/>
    </xf>
    <xf numFmtId="0" fontId="39" fillId="0" borderId="24" xfId="0" applyFont="1" applyBorder="1" applyAlignment="1">
      <alignment horizontal="center" vertical="center" shrinkToFit="1"/>
    </xf>
    <xf numFmtId="0" fontId="39" fillId="0" borderId="29" xfId="0" applyFont="1" applyBorder="1" applyAlignment="1">
      <alignment horizontal="center" vertical="center" shrinkToFit="1"/>
    </xf>
    <xf numFmtId="0" fontId="39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9" fillId="0" borderId="37" xfId="0" applyFont="1" applyBorder="1" applyAlignment="1">
      <alignment horizontal="left" vertical="center" wrapText="1" shrinkToFit="1"/>
    </xf>
    <xf numFmtId="0" fontId="39" fillId="0" borderId="33" xfId="0" applyFont="1" applyBorder="1" applyAlignment="1">
      <alignment horizontal="left" vertical="center" wrapText="1" shrinkToFit="1"/>
    </xf>
    <xf numFmtId="0" fontId="40" fillId="12" borderId="0" xfId="0" applyFont="1" applyFill="1" applyAlignment="1">
      <alignment vertical="top"/>
    </xf>
    <xf numFmtId="0" fontId="20" fillId="0" borderId="0" xfId="0" applyFont="1" applyAlignment="1">
      <alignment horizontal="left" vertical="top"/>
    </xf>
    <xf numFmtId="0" fontId="20" fillId="2" borderId="7" xfId="0" applyFont="1" applyFill="1" applyBorder="1" applyAlignment="1">
      <alignment horizontal="center" vertical="top"/>
    </xf>
    <xf numFmtId="0" fontId="41" fillId="12" borderId="0" xfId="0" applyFont="1" applyFill="1" applyAlignment="1">
      <alignment vertical="top"/>
    </xf>
    <xf numFmtId="0" fontId="42" fillId="12" borderId="0" xfId="0" applyFont="1" applyFill="1" applyAlignment="1">
      <alignment vertical="top"/>
    </xf>
    <xf numFmtId="0" fontId="20" fillId="12" borderId="0" xfId="0" applyFont="1" applyFill="1"/>
    <xf numFmtId="0" fontId="20" fillId="0" borderId="1" xfId="0" applyFont="1" applyBorder="1" applyAlignment="1">
      <alignment vertical="top"/>
    </xf>
    <xf numFmtId="0" fontId="20" fillId="0" borderId="2" xfId="0" applyFont="1" applyBorder="1" applyAlignment="1">
      <alignment vertical="top" wrapText="1"/>
    </xf>
    <xf numFmtId="0" fontId="20" fillId="0" borderId="2" xfId="0" applyFont="1" applyBorder="1"/>
    <xf numFmtId="0" fontId="20" fillId="0" borderId="3" xfId="0" applyFont="1" applyBorder="1"/>
    <xf numFmtId="0" fontId="20" fillId="0" borderId="4" xfId="0" applyFont="1" applyBorder="1" applyAlignment="1">
      <alignment vertical="top"/>
    </xf>
    <xf numFmtId="0" fontId="20" fillId="0" borderId="42" xfId="0" applyFont="1" applyBorder="1"/>
    <xf numFmtId="0" fontId="20" fillId="0" borderId="4" xfId="0" applyFont="1" applyBorder="1"/>
    <xf numFmtId="0" fontId="33" fillId="12" borderId="0" xfId="0" applyFont="1" applyFill="1" applyAlignment="1">
      <alignment horizontal="left" vertical="center"/>
    </xf>
    <xf numFmtId="0" fontId="20" fillId="0" borderId="42" xfId="0" applyFont="1" applyBorder="1" applyAlignment="1">
      <alignment vertical="top"/>
    </xf>
    <xf numFmtId="0" fontId="20" fillId="0" borderId="5" xfId="0" applyFont="1" applyBorder="1" applyAlignment="1">
      <alignment vertical="top"/>
    </xf>
    <xf numFmtId="0" fontId="20" fillId="0" borderId="39" xfId="0" applyFont="1" applyBorder="1" applyAlignment="1">
      <alignment vertical="top"/>
    </xf>
    <xf numFmtId="0" fontId="25" fillId="0" borderId="39" xfId="0" applyFont="1" applyBorder="1"/>
    <xf numFmtId="0" fontId="20" fillId="0" borderId="40" xfId="0" applyFont="1" applyBorder="1" applyAlignment="1">
      <alignment vertical="top"/>
    </xf>
    <xf numFmtId="0" fontId="20" fillId="0" borderId="39" xfId="0" applyFont="1" applyBorder="1" applyAlignment="1">
      <alignment vertical="top" wrapText="1"/>
    </xf>
    <xf numFmtId="0" fontId="46" fillId="0" borderId="0" xfId="0" applyFont="1" applyAlignment="1">
      <alignment horizontal="right"/>
    </xf>
    <xf numFmtId="0" fontId="45" fillId="0" borderId="0" xfId="3" applyAlignment="1"/>
    <xf numFmtId="0" fontId="46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47" fillId="0" borderId="0" xfId="0" applyFont="1" applyAlignment="1">
      <alignment vertical="top"/>
    </xf>
    <xf numFmtId="0" fontId="43" fillId="0" borderId="0" xfId="1"/>
    <xf numFmtId="0" fontId="21" fillId="12" borderId="0" xfId="0" applyFont="1" applyFill="1" applyAlignment="1">
      <alignment vertical="top"/>
    </xf>
    <xf numFmtId="0" fontId="20" fillId="12" borderId="0" xfId="0" applyFont="1" applyFill="1" applyAlignment="1">
      <alignment vertical="top"/>
    </xf>
    <xf numFmtId="2" fontId="14" fillId="13" borderId="36" xfId="0" applyNumberFormat="1" applyFont="1" applyFill="1" applyBorder="1"/>
    <xf numFmtId="0" fontId="3" fillId="6" borderId="26" xfId="0" applyFont="1" applyFill="1" applyBorder="1" applyAlignment="1">
      <alignment horizontal="center" vertical="center" wrapText="1"/>
    </xf>
    <xf numFmtId="2" fontId="14" fillId="13" borderId="29" xfId="0" applyNumberFormat="1" applyFont="1" applyFill="1" applyBorder="1"/>
    <xf numFmtId="0" fontId="20" fillId="11" borderId="51" xfId="0" applyFont="1" applyFill="1" applyBorder="1" applyAlignment="1">
      <alignment horizontal="center" vertical="top"/>
    </xf>
    <xf numFmtId="0" fontId="3" fillId="6" borderId="7" xfId="0" applyFont="1" applyFill="1" applyBorder="1" applyAlignment="1">
      <alignment horizontal="center" vertical="center" wrapText="1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2" fillId="2" borderId="44" xfId="0" applyFont="1" applyFill="1" applyBorder="1"/>
    <xf numFmtId="0" fontId="49" fillId="2" borderId="45" xfId="0" applyFont="1" applyFill="1" applyBorder="1"/>
    <xf numFmtId="0" fontId="49" fillId="2" borderId="46" xfId="0" applyFont="1" applyFill="1" applyBorder="1"/>
    <xf numFmtId="0" fontId="51" fillId="14" borderId="7" xfId="0" applyFont="1" applyFill="1" applyBorder="1"/>
    <xf numFmtId="0" fontId="51" fillId="14" borderId="7" xfId="0" applyFont="1" applyFill="1" applyBorder="1" applyAlignment="1">
      <alignment horizontal="left"/>
    </xf>
    <xf numFmtId="0" fontId="49" fillId="0" borderId="0" xfId="0" applyFont="1" applyAlignment="1">
      <alignment horizontal="center"/>
    </xf>
    <xf numFmtId="0" fontId="54" fillId="2" borderId="47" xfId="0" applyFont="1" applyFill="1" applyBorder="1"/>
    <xf numFmtId="0" fontId="55" fillId="2" borderId="0" xfId="0" applyFont="1" applyFill="1"/>
    <xf numFmtId="0" fontId="55" fillId="2" borderId="48" xfId="0" applyFont="1" applyFill="1" applyBorder="1"/>
    <xf numFmtId="0" fontId="49" fillId="0" borderId="7" xfId="0" applyFont="1" applyBorder="1"/>
    <xf numFmtId="0" fontId="51" fillId="0" borderId="7" xfId="0" applyFont="1" applyBorder="1" applyAlignment="1">
      <alignment horizontal="left"/>
    </xf>
    <xf numFmtId="0" fontId="54" fillId="2" borderId="49" xfId="0" applyFont="1" applyFill="1" applyBorder="1"/>
    <xf numFmtId="0" fontId="55" fillId="2" borderId="43" xfId="0" applyFont="1" applyFill="1" applyBorder="1"/>
    <xf numFmtId="0" fontId="55" fillId="2" borderId="50" xfId="0" applyFont="1" applyFill="1" applyBorder="1"/>
    <xf numFmtId="0" fontId="51" fillId="5" borderId="7" xfId="0" applyFont="1" applyFill="1" applyBorder="1" applyAlignment="1">
      <alignment horizontal="center" vertical="center"/>
    </xf>
    <xf numFmtId="0" fontId="49" fillId="0" borderId="7" xfId="0" applyFont="1" applyBorder="1" applyAlignment="1">
      <alignment horizontal="center"/>
    </xf>
    <xf numFmtId="0" fontId="49" fillId="0" borderId="7" xfId="0" applyFont="1" applyBorder="1" applyAlignment="1">
      <alignment horizontal="center" vertical="center"/>
    </xf>
    <xf numFmtId="0" fontId="49" fillId="0" borderId="7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29" fillId="2" borderId="0" xfId="0" applyFont="1" applyFill="1"/>
    <xf numFmtId="0" fontId="4" fillId="2" borderId="0" xfId="0" applyFont="1" applyFill="1"/>
    <xf numFmtId="0" fontId="51" fillId="6" borderId="7" xfId="0" applyFont="1" applyFill="1" applyBorder="1" applyAlignment="1">
      <alignment horizontal="left" vertical="center"/>
    </xf>
    <xf numFmtId="0" fontId="51" fillId="6" borderId="7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/>
    </xf>
    <xf numFmtId="0" fontId="39" fillId="0" borderId="38" xfId="0" applyFont="1" applyBorder="1" applyAlignment="1">
      <alignment horizontal="left" vertical="center" wrapText="1" shrinkToFit="1"/>
    </xf>
    <xf numFmtId="0" fontId="51" fillId="4" borderId="7" xfId="0" applyFont="1" applyFill="1" applyBorder="1"/>
    <xf numFmtId="0" fontId="51" fillId="4" borderId="7" xfId="0" applyFont="1" applyFill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5" borderId="7" xfId="0" applyFont="1" applyFill="1" applyBorder="1"/>
    <xf numFmtId="0" fontId="49" fillId="0" borderId="7" xfId="0" applyFont="1" applyBorder="1"/>
    <xf numFmtId="0" fontId="49" fillId="0" borderId="7" xfId="0" applyFont="1" applyBorder="1" applyAlignment="1">
      <alignment horizontal="center" vertical="center"/>
    </xf>
    <xf numFmtId="0" fontId="49" fillId="0" borderId="51" xfId="0" applyFont="1" applyBorder="1" applyAlignment="1">
      <alignment horizontal="left" vertical="center"/>
    </xf>
    <xf numFmtId="0" fontId="49" fillId="0" borderId="52" xfId="0" applyFont="1" applyBorder="1" applyAlignment="1">
      <alignment horizontal="left" vertical="center"/>
    </xf>
    <xf numFmtId="0" fontId="49" fillId="0" borderId="0" xfId="0" applyFont="1"/>
    <xf numFmtId="0" fontId="16" fillId="0" borderId="1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 indent="2"/>
    </xf>
    <xf numFmtId="0" fontId="16" fillId="0" borderId="30" xfId="0" applyFont="1" applyBorder="1" applyAlignment="1">
      <alignment horizontal="left" vertical="center" wrapText="1" indent="2"/>
    </xf>
    <xf numFmtId="0" fontId="16" fillId="0" borderId="34" xfId="0" applyFont="1" applyBorder="1" applyAlignment="1">
      <alignment horizontal="left" vertical="center" wrapText="1" indent="2"/>
    </xf>
    <xf numFmtId="0" fontId="22" fillId="0" borderId="2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 wrapText="1" indent="2"/>
    </xf>
    <xf numFmtId="0" fontId="16" fillId="0" borderId="31" xfId="0" applyFont="1" applyBorder="1" applyAlignment="1">
      <alignment horizontal="left" vertical="center" wrapText="1" indent="2"/>
    </xf>
    <xf numFmtId="0" fontId="16" fillId="0" borderId="36" xfId="0" applyFont="1" applyBorder="1" applyAlignment="1">
      <alignment horizontal="left" vertical="center" wrapText="1" indent="2"/>
    </xf>
    <xf numFmtId="0" fontId="16" fillId="0" borderId="2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center" indent="2"/>
    </xf>
    <xf numFmtId="0" fontId="16" fillId="0" borderId="27" xfId="0" applyFont="1" applyBorder="1" applyAlignment="1">
      <alignment horizontal="left" vertical="center" indent="2"/>
    </xf>
    <xf numFmtId="0" fontId="16" fillId="0" borderId="35" xfId="0" applyFont="1" applyBorder="1" applyAlignment="1">
      <alignment horizontal="left" vertical="center" indent="2"/>
    </xf>
    <xf numFmtId="0" fontId="16" fillId="0" borderId="18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25" xfId="0" applyFont="1" applyBorder="1" applyAlignment="1">
      <alignment horizontal="left" vertical="center" indent="2"/>
    </xf>
    <xf numFmtId="0" fontId="16" fillId="10" borderId="19" xfId="0" applyFont="1" applyFill="1" applyBorder="1" applyAlignment="1">
      <alignment horizontal="center" vertical="center"/>
    </xf>
    <xf numFmtId="0" fontId="16" fillId="10" borderId="30" xfId="0" applyFont="1" applyFill="1" applyBorder="1" applyAlignment="1">
      <alignment horizontal="center" vertical="center"/>
    </xf>
    <xf numFmtId="0" fontId="16" fillId="10" borderId="34" xfId="0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9" fillId="0" borderId="24" xfId="0" applyFont="1" applyBorder="1" applyAlignment="1">
      <alignment horizontal="center" vertical="center" shrinkToFit="1"/>
    </xf>
    <xf numFmtId="0" fontId="39" fillId="0" borderId="34" xfId="0" applyFont="1" applyBorder="1" applyAlignment="1">
      <alignment horizontal="center" vertical="center" shrinkToFit="1"/>
    </xf>
    <xf numFmtId="0" fontId="37" fillId="2" borderId="16" xfId="0" applyFont="1" applyFill="1" applyBorder="1" applyAlignment="1">
      <alignment horizontal="center" vertical="center"/>
    </xf>
    <xf numFmtId="0" fontId="39" fillId="0" borderId="26" xfId="0" applyFont="1" applyBorder="1" applyAlignment="1">
      <alignment horizontal="center" vertical="center" shrinkToFit="1"/>
    </xf>
    <xf numFmtId="0" fontId="39" fillId="0" borderId="35" xfId="0" applyFont="1" applyBorder="1" applyAlignment="1">
      <alignment horizontal="center" vertical="center" shrinkToFit="1"/>
    </xf>
    <xf numFmtId="0" fontId="39" fillId="0" borderId="29" xfId="0" applyFont="1" applyBorder="1" applyAlignment="1">
      <alignment horizontal="center" vertical="center" shrinkToFit="1"/>
    </xf>
    <xf numFmtId="0" fontId="39" fillId="0" borderId="36" xfId="0" applyFont="1" applyBorder="1" applyAlignment="1">
      <alignment horizontal="center" vertical="center" shrinkToFit="1"/>
    </xf>
  </cellXfs>
  <cellStyles count="4">
    <cellStyle name="ハイパーリンク" xfId="1" builtinId="8"/>
    <cellStyle name="ハイパーリンク 2" xfId="3" xr:uid="{2318859C-CACA-41AC-B24B-C62BAC8AFA90}"/>
    <cellStyle name="標準" xfId="0" builtinId="0"/>
    <cellStyle name="標準 2" xfId="2" xr:uid="{65FA3A01-B855-4C5A-A343-A359748510BB}"/>
  </cellStyles>
  <dxfs count="360">
    <dxf>
      <font>
        <strike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FF6699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FF6699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65"/>
        </patternFill>
      </fill>
    </dxf>
    <dxf>
      <fill>
        <patternFill>
          <bgColor theme="9" tint="0.39994506668294322"/>
        </patternFill>
      </fill>
    </dxf>
    <dxf>
      <fill>
        <patternFill>
          <bgColor rgb="FFFF8383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6699"/>
      <color rgb="FFFF99FF"/>
      <color rgb="FF0000FF"/>
      <color rgb="FFCCFFFF"/>
      <color rgb="FFFF8383"/>
      <color rgb="FFFFFFCC"/>
      <color rgb="FFCCCCFF"/>
      <color rgb="FFFFFF65"/>
      <color rgb="FFF5F88A"/>
      <color rgb="FFF68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417739</xdr:colOff>
      <xdr:row>0</xdr:row>
      <xdr:rowOff>69611</xdr:rowOff>
    </xdr:from>
    <xdr:to>
      <xdr:col>10</xdr:col>
      <xdr:colOff>417739</xdr:colOff>
      <xdr:row>2</xdr:row>
      <xdr:rowOff>161051</xdr:rowOff>
    </xdr:to>
    <xdr:cxnSp macro="">
      <xdr:nvCxnSpPr>
        <xdr:cNvPr id="2" name="Straight Connector 4">
          <a:extLst>
            <a:ext uri="{FF2B5EF4-FFF2-40B4-BE49-F238E27FC236}">
              <a16:creationId xmlns:a16="http://schemas.microsoft.com/office/drawing/2014/main" id="{CF53BAA0-EB2D-44BC-BE27-D26C69E5DB20}"/>
            </a:ext>
          </a:extLst>
        </xdr:cNvPr>
        <xdr:cNvCxnSpPr/>
      </xdr:nvCxnSpPr>
      <xdr:spPr>
        <a:xfrm flipH="1">
          <a:off x="9961789" y="69611"/>
          <a:ext cx="0" cy="472440"/>
        </a:xfrm>
        <a:prstGeom prst="line">
          <a:avLst/>
        </a:prstGeom>
        <a:noFill/>
        <a:ln w="3810" cap="flat" cmpd="sng" algn="ctr">
          <a:solidFill>
            <a:sysClr val="window" lastClr="FFFFFF"/>
          </a:solidFill>
          <a:prstDash val="solid"/>
        </a:ln>
        <a:effectLst/>
      </xdr:spPr>
    </xdr:cxnSp>
    <xdr:clientData/>
  </xdr:twoCellAnchor>
  <xdr:twoCellAnchor editAs="oneCell">
    <xdr:from>
      <xdr:col>0</xdr:col>
      <xdr:colOff>0</xdr:colOff>
      <xdr:row>0</xdr:row>
      <xdr:rowOff>22804</xdr:rowOff>
    </xdr:from>
    <xdr:to>
      <xdr:col>2</xdr:col>
      <xdr:colOff>266700</xdr:colOff>
      <xdr:row>3</xdr:row>
      <xdr:rowOff>95296</xdr:rowOff>
    </xdr:to>
    <xdr:pic>
      <xdr:nvPicPr>
        <xdr:cNvPr id="3" name="Graphic 8">
          <a:extLst>
            <a:ext uri="{FF2B5EF4-FFF2-40B4-BE49-F238E27FC236}">
              <a16:creationId xmlns:a16="http://schemas.microsoft.com/office/drawing/2014/main" id="{E76FFBA7-BF48-45DC-BE43-6FCD179E6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2804"/>
          <a:ext cx="2828925" cy="710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167640</xdr:colOff>
      <xdr:row>0</xdr:row>
      <xdr:rowOff>68579</xdr:rowOff>
    </xdr:from>
    <xdr:to>
      <xdr:col>29</xdr:col>
      <xdr:colOff>175260</xdr:colOff>
      <xdr:row>5</xdr:row>
      <xdr:rowOff>38099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234A2AC-0FBE-4B3F-BE8E-72B61B1A2452}"/>
            </a:ext>
          </a:extLst>
        </xdr:cNvPr>
        <xdr:cNvCxnSpPr/>
      </xdr:nvCxnSpPr>
      <xdr:spPr>
        <a:xfrm flipH="1">
          <a:off x="9570720" y="68579"/>
          <a:ext cx="7620" cy="472440"/>
        </a:xfrm>
        <a:prstGeom prst="line">
          <a:avLst/>
        </a:prstGeom>
        <a:noFill/>
        <a:ln w="3810" cap="flat" cmpd="sng" algn="ctr">
          <a:solidFill>
            <a:sysClr val="window" lastClr="FFFFFF"/>
          </a:solidFill>
          <a:prstDash val="solid"/>
        </a:ln>
        <a:effectLst/>
      </xdr:spPr>
    </xdr:cxnSp>
    <xdr:clientData/>
  </xdr:twoCellAnchor>
  <xdr:twoCellAnchor editAs="oneCell">
    <xdr:from>
      <xdr:col>0</xdr:col>
      <xdr:colOff>0</xdr:colOff>
      <xdr:row>1</xdr:row>
      <xdr:rowOff>2381</xdr:rowOff>
    </xdr:from>
    <xdr:to>
      <xdr:col>2</xdr:col>
      <xdr:colOff>8890</xdr:colOff>
      <xdr:row>4</xdr:row>
      <xdr:rowOff>28099</xdr:rowOff>
    </xdr:to>
    <xdr:pic>
      <xdr:nvPicPr>
        <xdr:cNvPr id="7" name="Graphic 9">
          <a:extLst>
            <a:ext uri="{FF2B5EF4-FFF2-40B4-BE49-F238E27FC236}">
              <a16:creationId xmlns:a16="http://schemas.microsoft.com/office/drawing/2014/main" id="{1C0E8D13-886C-3617-753E-E357DF363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69069"/>
          <a:ext cx="1901984" cy="513874"/>
        </a:xfrm>
        <a:prstGeom prst="rect">
          <a:avLst/>
        </a:prstGeom>
      </xdr:spPr>
    </xdr:pic>
    <xdr:clientData/>
  </xdr:twoCellAnchor>
  <xdr:twoCellAnchor>
    <xdr:from>
      <xdr:col>29</xdr:col>
      <xdr:colOff>59532</xdr:colOff>
      <xdr:row>0</xdr:row>
      <xdr:rowOff>0</xdr:rowOff>
    </xdr:from>
    <xdr:to>
      <xdr:col>30</xdr:col>
      <xdr:colOff>879260</xdr:colOff>
      <xdr:row>4</xdr:row>
      <xdr:rowOff>166686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8A20FD3-654A-4EDE-884E-157DF43FA20A}"/>
            </a:ext>
          </a:extLst>
        </xdr:cNvPr>
        <xdr:cNvSpPr txBox="1"/>
      </xdr:nvSpPr>
      <xdr:spPr>
        <a:xfrm>
          <a:off x="16216313" y="0"/>
          <a:ext cx="1260260" cy="8215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r">
            <a:spcBef>
              <a:spcPts val="0"/>
            </a:spcBef>
            <a:spcAft>
              <a:spcPts val="400"/>
            </a:spcAft>
            <a:tabLst>
              <a:tab pos="2971800" algn="ctr"/>
              <a:tab pos="5943600" algn="r"/>
            </a:tabLst>
          </a:pPr>
          <a:r>
            <a:rPr lang="en-CA" sz="1000" b="1" cap="all">
              <a:solidFill>
                <a:srgbClr val="0282C6"/>
              </a:solidFill>
              <a:effectLst/>
              <a:latin typeface="Termina Bold" panose="000008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coach card</a:t>
          </a:r>
        </a:p>
        <a:p>
          <a:pPr marL="0" marR="0" algn="r">
            <a:spcBef>
              <a:spcPts val="0"/>
            </a:spcBef>
            <a:spcAft>
              <a:spcPts val="400"/>
            </a:spcAft>
            <a:tabLst>
              <a:tab pos="2971800" algn="ctr"/>
              <a:tab pos="5943600" algn="r"/>
            </a:tabLst>
          </a:pPr>
          <a:r>
            <a:rPr lang="en-CA" sz="600">
              <a:solidFill>
                <a:srgbClr val="000000"/>
              </a:solidFill>
              <a:effectLst/>
              <a:latin typeface="Termina Regular"/>
              <a:ea typeface="Calibri" panose="020F0502020204030204" pitchFamily="34" charset="0"/>
              <a:cs typeface="Arial" panose="020B0604020202020204" pitchFamily="34" charset="0"/>
            </a:rPr>
            <a:t>In force as from 14 June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wim.or.jp/fwp/wp-content/uploads/2023/06/23AS_15_%E2%91%A1World-Aquatics-Difficulty-Guide-v4.0-June-14-2023.pdf" TargetMode="External"/><Relationship Id="rId1" Type="http://schemas.openxmlformats.org/officeDocument/2006/relationships/hyperlink" Target="https://resources.fina.org/fina/document/2022/11/01/4e42dae2-e2c5-481d-9a45-76522a54cedc/09-AS-Rules-2022-2025-Appendix-VII-Acrobatics-Catalogue-October-202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302AD-1129-4B05-B9D7-C687CBEE79BF}">
  <sheetPr>
    <pageSetUpPr fitToPage="1"/>
  </sheetPr>
  <dimension ref="A1:E153"/>
  <sheetViews>
    <sheetView tabSelected="1" zoomScale="73" zoomScaleNormal="73" workbookViewId="0">
      <pane ySplit="1" topLeftCell="A2" activePane="bottomLeft" state="frozen"/>
      <selection activeCell="C2" sqref="C2"/>
      <selection pane="bottomLeft" activeCell="C1" sqref="C1"/>
    </sheetView>
  </sheetViews>
  <sheetFormatPr defaultColWidth="9" defaultRowHeight="13.5"/>
  <cols>
    <col min="1" max="1" width="5.25" style="74" bestFit="1" customWidth="1"/>
    <col min="2" max="2" width="32.75" style="74" customWidth="1"/>
    <col min="3" max="3" width="148.5" style="74" bestFit="1" customWidth="1"/>
    <col min="4" max="4" width="54.75" style="65" bestFit="1" customWidth="1"/>
    <col min="5" max="5" width="55.875" style="65" bestFit="1" customWidth="1"/>
    <col min="6" max="16384" width="9" style="65"/>
  </cols>
  <sheetData>
    <row r="1" spans="1:5" s="63" customFormat="1" ht="28.5">
      <c r="A1" s="70"/>
      <c r="B1" s="70"/>
      <c r="C1" s="121" t="s">
        <v>535</v>
      </c>
    </row>
    <row r="2" spans="1:5" s="63" customFormat="1" ht="24.75">
      <c r="A2" s="70"/>
      <c r="B2" s="101" t="s">
        <v>211</v>
      </c>
      <c r="C2" s="101" t="s">
        <v>373</v>
      </c>
    </row>
    <row r="3" spans="1:5" s="63" customFormat="1" ht="18.75">
      <c r="A3" s="70"/>
      <c r="B3" s="70"/>
      <c r="C3" s="72"/>
    </row>
    <row r="4" spans="1:5" s="63" customFormat="1" ht="19.5">
      <c r="A4" s="70" t="s">
        <v>301</v>
      </c>
      <c r="B4" s="70"/>
      <c r="C4" s="129" t="s">
        <v>465</v>
      </c>
    </row>
    <row r="5" spans="1:5" s="63" customFormat="1" ht="18.75">
      <c r="A5" s="70"/>
      <c r="B5" s="70"/>
      <c r="C5" s="70" t="s">
        <v>364</v>
      </c>
    </row>
    <row r="6" spans="1:5" s="63" customFormat="1" ht="19.5">
      <c r="A6" s="70" t="s">
        <v>449</v>
      </c>
      <c r="B6" s="70"/>
      <c r="C6" s="122" t="s">
        <v>448</v>
      </c>
      <c r="D6" s="88" t="s">
        <v>264</v>
      </c>
    </row>
    <row r="7" spans="1:5" s="63" customFormat="1" ht="18.75">
      <c r="A7" s="70"/>
      <c r="B7" s="70"/>
      <c r="C7" s="70" t="s">
        <v>450</v>
      </c>
      <c r="D7" s="88" t="s">
        <v>451</v>
      </c>
      <c r="E7" s="63" t="s">
        <v>452</v>
      </c>
    </row>
    <row r="8" spans="1:5" s="63" customFormat="1" ht="18.75">
      <c r="A8" s="70"/>
      <c r="B8" s="70"/>
      <c r="C8" s="72"/>
    </row>
    <row r="9" spans="1:5" s="63" customFormat="1" ht="18.75">
      <c r="A9" s="70" t="s">
        <v>300</v>
      </c>
      <c r="B9" s="70"/>
      <c r="C9" s="72"/>
    </row>
    <row r="10" spans="1:5" s="63" customFormat="1" ht="24.75">
      <c r="A10" s="70" t="s">
        <v>321</v>
      </c>
      <c r="B10" s="70" t="s">
        <v>322</v>
      </c>
      <c r="C10" s="101" t="s">
        <v>363</v>
      </c>
      <c r="D10" s="106"/>
    </row>
    <row r="11" spans="1:5" s="63" customFormat="1" ht="56.25">
      <c r="A11" s="70"/>
      <c r="C11" s="66" t="s">
        <v>466</v>
      </c>
      <c r="D11" s="88" t="s">
        <v>264</v>
      </c>
    </row>
    <row r="12" spans="1:5" s="63" customFormat="1" ht="22.5">
      <c r="A12" s="70"/>
      <c r="C12" s="128" t="s">
        <v>463</v>
      </c>
      <c r="D12" s="88" t="s">
        <v>349</v>
      </c>
      <c r="E12" s="63" t="s">
        <v>372</v>
      </c>
    </row>
    <row r="13" spans="1:5" s="63" customFormat="1" ht="18.75">
      <c r="A13" s="70"/>
    </row>
    <row r="14" spans="1:5" ht="24.75">
      <c r="A14" s="70" t="s">
        <v>195</v>
      </c>
      <c r="B14" s="70" t="s">
        <v>194</v>
      </c>
      <c r="C14" s="105" t="s">
        <v>330</v>
      </c>
    </row>
    <row r="15" spans="1:5" ht="18.75">
      <c r="C15" s="70" t="s">
        <v>365</v>
      </c>
    </row>
    <row r="16" spans="1:5" ht="18.75">
      <c r="C16" s="70"/>
      <c r="D16" s="88" t="s">
        <v>264</v>
      </c>
    </row>
    <row r="17" spans="1:5" s="63" customFormat="1" ht="22.5">
      <c r="A17" s="70" t="s">
        <v>212</v>
      </c>
      <c r="B17" s="70" t="s">
        <v>324</v>
      </c>
      <c r="C17" s="63" t="s">
        <v>462</v>
      </c>
      <c r="D17" s="88" t="s">
        <v>327</v>
      </c>
      <c r="E17" s="63" t="s">
        <v>371</v>
      </c>
    </row>
    <row r="18" spans="1:5" s="63" customFormat="1" ht="18.75">
      <c r="A18" s="70"/>
      <c r="B18" s="70"/>
      <c r="C18" s="72"/>
      <c r="D18" s="88" t="s">
        <v>264</v>
      </c>
    </row>
    <row r="19" spans="1:5" s="63" customFormat="1" ht="24.75">
      <c r="A19" s="70" t="s">
        <v>309</v>
      </c>
      <c r="B19" s="70" t="s">
        <v>323</v>
      </c>
      <c r="C19" s="104" t="s">
        <v>331</v>
      </c>
      <c r="D19" s="88" t="s">
        <v>326</v>
      </c>
      <c r="E19" s="63" t="s">
        <v>354</v>
      </c>
    </row>
    <row r="20" spans="1:5" s="63" customFormat="1" ht="24.75">
      <c r="A20" s="70"/>
      <c r="B20" s="70"/>
      <c r="C20" s="105" t="s">
        <v>332</v>
      </c>
    </row>
    <row r="21" spans="1:5" s="63" customFormat="1" ht="18.75">
      <c r="A21" s="70"/>
      <c r="B21" s="70"/>
      <c r="C21" s="73" t="s">
        <v>361</v>
      </c>
      <c r="D21" s="88" t="s">
        <v>264</v>
      </c>
    </row>
    <row r="22" spans="1:5" s="63" customFormat="1" ht="18.75">
      <c r="A22" s="70"/>
      <c r="B22" s="70"/>
      <c r="C22" s="73" t="s">
        <v>362</v>
      </c>
      <c r="D22" s="88" t="s">
        <v>329</v>
      </c>
      <c r="E22" s="63" t="s">
        <v>355</v>
      </c>
    </row>
    <row r="23" spans="1:5" s="63" customFormat="1" ht="18.75">
      <c r="A23" s="70"/>
      <c r="B23" s="70"/>
      <c r="C23" s="72"/>
      <c r="D23" s="88" t="s">
        <v>264</v>
      </c>
    </row>
    <row r="24" spans="1:5" s="63" customFormat="1" ht="24.75">
      <c r="A24" s="70" t="s">
        <v>311</v>
      </c>
      <c r="B24" s="70" t="s">
        <v>325</v>
      </c>
      <c r="C24" s="105" t="s">
        <v>333</v>
      </c>
      <c r="D24" s="88" t="s">
        <v>328</v>
      </c>
      <c r="E24" s="63" t="s">
        <v>353</v>
      </c>
    </row>
    <row r="25" spans="1:5" s="63" customFormat="1" ht="18.75">
      <c r="A25" s="70"/>
      <c r="B25" s="70"/>
      <c r="C25" s="72"/>
      <c r="D25" s="88"/>
    </row>
    <row r="26" spans="1:5" s="63" customFormat="1" ht="18.75">
      <c r="A26" s="70" t="s">
        <v>317</v>
      </c>
      <c r="B26" s="70"/>
      <c r="C26" s="70"/>
    </row>
    <row r="27" spans="1:5" s="70" customFormat="1" ht="24.75">
      <c r="A27" s="70" t="s">
        <v>192</v>
      </c>
      <c r="B27" s="70" t="s">
        <v>196</v>
      </c>
      <c r="C27" s="101" t="s">
        <v>336</v>
      </c>
      <c r="D27" s="88" t="s">
        <v>264</v>
      </c>
    </row>
    <row r="28" spans="1:5" s="70" customFormat="1" ht="24.75">
      <c r="C28" s="105" t="s">
        <v>334</v>
      </c>
      <c r="D28" s="71" t="s">
        <v>446</v>
      </c>
      <c r="E28" s="70" t="s">
        <v>445</v>
      </c>
    </row>
    <row r="29" spans="1:5" s="70" customFormat="1" ht="24.75">
      <c r="C29" s="101" t="s">
        <v>335</v>
      </c>
      <c r="D29" s="71" t="s">
        <v>447</v>
      </c>
      <c r="E29" s="70" t="s">
        <v>445</v>
      </c>
    </row>
    <row r="30" spans="1:5" s="63" customFormat="1" ht="18.75">
      <c r="A30" s="70"/>
      <c r="B30" s="70"/>
      <c r="C30" s="64" t="s">
        <v>282</v>
      </c>
    </row>
    <row r="31" spans="1:5" s="63" customFormat="1" ht="18.75">
      <c r="A31" s="70"/>
      <c r="C31" s="66" t="s">
        <v>523</v>
      </c>
    </row>
    <row r="32" spans="1:5" s="63" customFormat="1" ht="18.75">
      <c r="A32" s="70"/>
      <c r="C32" s="72" t="s">
        <v>289</v>
      </c>
    </row>
    <row r="33" spans="1:5" s="63" customFormat="1" ht="18.75">
      <c r="A33" s="70"/>
      <c r="C33" s="87" t="s">
        <v>281</v>
      </c>
    </row>
    <row r="34" spans="1:5" s="63" customFormat="1" ht="18.75">
      <c r="A34" s="70"/>
      <c r="C34" s="64" t="s">
        <v>280</v>
      </c>
    </row>
    <row r="35" spans="1:5" s="63" customFormat="1" ht="18.75">
      <c r="A35" s="70"/>
      <c r="C35" s="64" t="s">
        <v>263</v>
      </c>
    </row>
    <row r="36" spans="1:5" s="63" customFormat="1" ht="19.5" thickBot="1">
      <c r="A36" s="70"/>
      <c r="C36" s="66"/>
    </row>
    <row r="37" spans="1:5" s="63" customFormat="1" ht="18.75">
      <c r="A37" s="70"/>
      <c r="B37" s="107" t="s">
        <v>428</v>
      </c>
      <c r="C37" s="108" t="s">
        <v>429</v>
      </c>
      <c r="D37" s="109"/>
      <c r="E37" s="110"/>
    </row>
    <row r="38" spans="1:5" s="63" customFormat="1" ht="18.75">
      <c r="A38" s="70"/>
      <c r="B38" s="111"/>
      <c r="C38" s="66" t="s">
        <v>524</v>
      </c>
      <c r="E38" s="112"/>
    </row>
    <row r="39" spans="1:5" s="63" customFormat="1" ht="45" customHeight="1">
      <c r="A39" s="70"/>
      <c r="B39" s="113"/>
      <c r="C39" s="114" t="s">
        <v>525</v>
      </c>
      <c r="D39" s="88" t="s">
        <v>264</v>
      </c>
      <c r="E39" s="112"/>
    </row>
    <row r="40" spans="1:5" s="63" customFormat="1" ht="18.75">
      <c r="A40" s="70"/>
      <c r="B40" s="111"/>
      <c r="D40" s="88" t="s">
        <v>265</v>
      </c>
      <c r="E40" s="115" t="s">
        <v>285</v>
      </c>
    </row>
    <row r="41" spans="1:5" s="70" customFormat="1" ht="18.75">
      <c r="B41" s="111"/>
      <c r="D41" s="88" t="s">
        <v>283</v>
      </c>
      <c r="E41" s="112" t="s">
        <v>286</v>
      </c>
    </row>
    <row r="42" spans="1:5" s="70" customFormat="1" ht="18.75">
      <c r="B42" s="111"/>
      <c r="D42" s="88" t="s">
        <v>454</v>
      </c>
      <c r="E42" s="115" t="s">
        <v>284</v>
      </c>
    </row>
    <row r="43" spans="1:5" s="70" customFormat="1" ht="19.5" thickBot="1">
      <c r="B43" s="116"/>
      <c r="C43" s="117"/>
      <c r="D43" s="118" t="s">
        <v>455</v>
      </c>
      <c r="E43" s="119" t="s">
        <v>290</v>
      </c>
    </row>
    <row r="44" spans="1:5" s="63" customFormat="1" ht="18.75">
      <c r="A44" s="70"/>
      <c r="B44" s="107" t="s">
        <v>460</v>
      </c>
      <c r="C44" s="108" t="s">
        <v>430</v>
      </c>
      <c r="D44" s="109"/>
      <c r="E44" s="110"/>
    </row>
    <row r="45" spans="1:5" s="63" customFormat="1" ht="18.75">
      <c r="A45" s="70"/>
      <c r="B45" s="111"/>
      <c r="C45" s="66" t="s">
        <v>526</v>
      </c>
      <c r="D45" s="124" t="s">
        <v>264</v>
      </c>
      <c r="E45" s="125"/>
    </row>
    <row r="46" spans="1:5" s="63" customFormat="1" ht="45" customHeight="1">
      <c r="A46" s="70"/>
      <c r="B46" s="113"/>
      <c r="C46" s="114" t="s">
        <v>527</v>
      </c>
      <c r="D46" s="124" t="s">
        <v>458</v>
      </c>
      <c r="E46" s="125" t="s">
        <v>285</v>
      </c>
    </row>
    <row r="47" spans="1:5" s="63" customFormat="1" ht="18.75">
      <c r="A47" s="70"/>
      <c r="B47" s="111"/>
      <c r="C47" s="72"/>
      <c r="D47" s="124" t="s">
        <v>457</v>
      </c>
      <c r="E47" s="125" t="s">
        <v>286</v>
      </c>
    </row>
    <row r="48" spans="1:5" s="70" customFormat="1" ht="18.75">
      <c r="B48" s="111"/>
      <c r="C48" s="66" t="s">
        <v>537</v>
      </c>
      <c r="D48" s="124" t="s">
        <v>456</v>
      </c>
      <c r="E48" s="125" t="s">
        <v>459</v>
      </c>
    </row>
    <row r="49" spans="1:5" s="70" customFormat="1" ht="35.25">
      <c r="B49" s="111"/>
      <c r="C49" s="114" t="s">
        <v>528</v>
      </c>
      <c r="E49" s="125"/>
    </row>
    <row r="50" spans="1:5" s="70" customFormat="1" ht="19.5" thickBot="1">
      <c r="B50" s="116"/>
      <c r="C50" s="120"/>
      <c r="D50" s="126"/>
      <c r="E50" s="127"/>
    </row>
    <row r="51" spans="1:5" s="70" customFormat="1" ht="18.75">
      <c r="C51" s="64"/>
      <c r="D51" s="88"/>
    </row>
    <row r="52" spans="1:5" s="63" customFormat="1" ht="18.75">
      <c r="A52" s="70" t="s">
        <v>195</v>
      </c>
      <c r="B52" s="70" t="s">
        <v>318</v>
      </c>
      <c r="C52" s="70"/>
    </row>
    <row r="53" spans="1:5" s="63" customFormat="1" ht="28.5">
      <c r="B53" s="80" t="s">
        <v>303</v>
      </c>
      <c r="C53" s="123" t="s">
        <v>453</v>
      </c>
    </row>
    <row r="54" spans="1:5" s="63" customFormat="1" ht="18.75">
      <c r="B54" s="70"/>
      <c r="C54" s="64"/>
    </row>
    <row r="55" spans="1:5" s="63" customFormat="1" ht="18.75">
      <c r="A55" s="70"/>
      <c r="B55" s="79" t="s">
        <v>193</v>
      </c>
      <c r="C55" s="70" t="s">
        <v>348</v>
      </c>
    </row>
    <row r="56" spans="1:5" s="63" customFormat="1" ht="18.75">
      <c r="B56" s="70"/>
      <c r="C56" s="64"/>
    </row>
    <row r="57" spans="1:5" s="63" customFormat="1" ht="18.75">
      <c r="B57" s="103" t="s">
        <v>464</v>
      </c>
      <c r="C57" s="64" t="s">
        <v>522</v>
      </c>
    </row>
    <row r="58" spans="1:5" s="63" customFormat="1" ht="18.75">
      <c r="B58" s="70"/>
      <c r="C58" s="64"/>
    </row>
    <row r="59" spans="1:5" s="63" customFormat="1" ht="18.75">
      <c r="B59" s="103" t="s">
        <v>319</v>
      </c>
      <c r="C59" s="64" t="s">
        <v>513</v>
      </c>
    </row>
    <row r="60" spans="1:5" s="63" customFormat="1" ht="18.75">
      <c r="B60" s="70"/>
      <c r="C60" s="64"/>
    </row>
    <row r="61" spans="1:5" s="63" customFormat="1" ht="18.75">
      <c r="A61" s="70"/>
      <c r="B61" s="81" t="s">
        <v>302</v>
      </c>
      <c r="C61" s="64" t="s">
        <v>337</v>
      </c>
    </row>
    <row r="62" spans="1:5" s="63" customFormat="1" ht="18.75">
      <c r="A62" s="70"/>
      <c r="B62" s="70"/>
      <c r="C62" s="64"/>
    </row>
    <row r="63" spans="1:5" s="63" customFormat="1" ht="18.75">
      <c r="A63" s="70"/>
      <c r="B63" s="81" t="s">
        <v>291</v>
      </c>
      <c r="C63" s="64" t="s">
        <v>338</v>
      </c>
    </row>
    <row r="64" spans="1:5" s="63" customFormat="1" ht="18.75">
      <c r="A64" s="70"/>
      <c r="B64" s="70"/>
      <c r="C64" s="64"/>
    </row>
    <row r="65" spans="1:5" s="63" customFormat="1" ht="18.75">
      <c r="A65" s="70"/>
      <c r="B65" s="70"/>
      <c r="C65" s="72"/>
    </row>
    <row r="66" spans="1:5" s="63" customFormat="1" ht="18.75">
      <c r="A66" s="70" t="s">
        <v>320</v>
      </c>
      <c r="B66" s="70"/>
      <c r="C66" s="70"/>
    </row>
    <row r="67" spans="1:5" s="63" customFormat="1" ht="18.75">
      <c r="A67" s="70" t="s">
        <v>192</v>
      </c>
      <c r="B67" s="70" t="s">
        <v>306</v>
      </c>
      <c r="C67" s="72" t="s">
        <v>339</v>
      </c>
    </row>
    <row r="68" spans="1:5" s="63" customFormat="1" ht="18.75">
      <c r="A68" s="70"/>
      <c r="B68" s="70"/>
      <c r="C68" s="72"/>
    </row>
    <row r="69" spans="1:5" s="63" customFormat="1" ht="18.75">
      <c r="A69" s="70" t="s">
        <v>307</v>
      </c>
      <c r="B69" s="70" t="s">
        <v>305</v>
      </c>
      <c r="C69" s="72" t="s">
        <v>339</v>
      </c>
    </row>
    <row r="70" spans="1:5" s="63" customFormat="1" ht="18.75">
      <c r="B70" s="70"/>
      <c r="C70" s="70"/>
    </row>
    <row r="71" spans="1:5" s="63" customFormat="1" ht="18.75">
      <c r="A71" s="70" t="s">
        <v>308</v>
      </c>
      <c r="B71" s="102" t="s">
        <v>304</v>
      </c>
      <c r="C71" s="70" t="s">
        <v>340</v>
      </c>
    </row>
    <row r="72" spans="1:5" s="63" customFormat="1" ht="18.75">
      <c r="A72" s="70"/>
      <c r="B72" s="75"/>
      <c r="C72" s="71" t="s">
        <v>270</v>
      </c>
    </row>
    <row r="73" spans="1:5" s="63" customFormat="1" ht="19.5" thickBot="1">
      <c r="A73" s="70" t="s">
        <v>309</v>
      </c>
      <c r="B73" s="102" t="s">
        <v>310</v>
      </c>
      <c r="C73" s="71"/>
      <c r="D73" s="88" t="s">
        <v>264</v>
      </c>
    </row>
    <row r="74" spans="1:5" s="63" customFormat="1" ht="19.5" thickBot="1">
      <c r="A74" s="70"/>
      <c r="B74" s="76"/>
      <c r="C74" s="70" t="s">
        <v>341</v>
      </c>
      <c r="D74" s="88" t="s">
        <v>435</v>
      </c>
    </row>
    <row r="75" spans="1:5" s="63" customFormat="1" ht="18.75">
      <c r="A75" s="70"/>
      <c r="B75" s="75"/>
      <c r="C75" s="70"/>
    </row>
    <row r="76" spans="1:5" s="63" customFormat="1" ht="18.75">
      <c r="A76" s="70" t="s">
        <v>311</v>
      </c>
      <c r="B76" s="102" t="s">
        <v>312</v>
      </c>
      <c r="C76" s="70" t="s">
        <v>342</v>
      </c>
      <c r="D76" s="88" t="s">
        <v>264</v>
      </c>
    </row>
    <row r="77" spans="1:5" s="63" customFormat="1" ht="18.75">
      <c r="A77" s="70"/>
      <c r="B77" s="102"/>
      <c r="C77" s="71" t="s">
        <v>271</v>
      </c>
      <c r="D77" s="71" t="s">
        <v>374</v>
      </c>
      <c r="E77" s="70" t="s">
        <v>287</v>
      </c>
    </row>
    <row r="78" spans="1:5" s="63" customFormat="1" ht="18.75">
      <c r="A78" s="70"/>
      <c r="B78" s="102"/>
      <c r="C78" s="71"/>
      <c r="D78" s="71"/>
      <c r="E78" s="70"/>
    </row>
    <row r="79" spans="1:5" s="63" customFormat="1" ht="18.75">
      <c r="A79" s="70" t="s">
        <v>315</v>
      </c>
      <c r="B79" s="102" t="s">
        <v>221</v>
      </c>
      <c r="C79" s="70" t="s">
        <v>343</v>
      </c>
      <c r="D79" s="88"/>
    </row>
    <row r="80" spans="1:5" s="63" customFormat="1" ht="18.75">
      <c r="A80" s="70"/>
      <c r="B80" s="102"/>
      <c r="C80" s="70"/>
      <c r="D80" s="88"/>
    </row>
    <row r="81" spans="1:5" s="63" customFormat="1" ht="18.75">
      <c r="A81" s="70" t="s">
        <v>316</v>
      </c>
      <c r="B81" s="102" t="s">
        <v>313</v>
      </c>
      <c r="C81" s="70" t="s">
        <v>344</v>
      </c>
      <c r="D81" s="88"/>
    </row>
    <row r="82" spans="1:5" s="63" customFormat="1" ht="18.75">
      <c r="A82" s="70"/>
      <c r="B82" s="102"/>
      <c r="C82" s="70"/>
      <c r="D82" s="88"/>
    </row>
    <row r="83" spans="1:5" s="63" customFormat="1" ht="18.75">
      <c r="A83" s="70"/>
      <c r="B83" s="75" t="s">
        <v>314</v>
      </c>
      <c r="C83" s="70" t="s">
        <v>225</v>
      </c>
    </row>
    <row r="84" spans="1:5" s="63" customFormat="1" ht="18.75">
      <c r="A84" s="70"/>
      <c r="B84" s="102"/>
      <c r="C84" s="82" t="s">
        <v>243</v>
      </c>
    </row>
    <row r="85" spans="1:5" s="63" customFormat="1" ht="18.75">
      <c r="A85" s="70"/>
      <c r="B85" s="102"/>
      <c r="C85" s="71" t="s">
        <v>272</v>
      </c>
    </row>
    <row r="86" spans="1:5" s="63" customFormat="1" ht="18.75">
      <c r="A86" s="70"/>
      <c r="B86" s="102"/>
      <c r="C86" s="71" t="s">
        <v>273</v>
      </c>
      <c r="D86" s="88" t="s">
        <v>360</v>
      </c>
      <c r="E86" s="63" t="s">
        <v>370</v>
      </c>
    </row>
    <row r="87" spans="1:5" s="63" customFormat="1" ht="18.75">
      <c r="A87" s="70"/>
      <c r="B87" s="102"/>
      <c r="C87" s="71" t="s">
        <v>274</v>
      </c>
    </row>
    <row r="88" spans="1:5" s="63" customFormat="1" ht="18.75">
      <c r="A88" s="70"/>
      <c r="B88" s="102"/>
      <c r="C88" s="71" t="s">
        <v>275</v>
      </c>
    </row>
    <row r="89" spans="1:5" s="63" customFormat="1" ht="18.75">
      <c r="A89" s="70"/>
      <c r="B89" s="102"/>
      <c r="C89" s="71" t="s">
        <v>276</v>
      </c>
      <c r="D89" s="88" t="s">
        <v>359</v>
      </c>
      <c r="E89" s="63" t="s">
        <v>288</v>
      </c>
    </row>
    <row r="90" spans="1:5" s="63" customFormat="1" ht="18.75">
      <c r="A90" s="70"/>
      <c r="B90" s="102"/>
      <c r="C90" s="70"/>
    </row>
    <row r="91" spans="1:5" s="63" customFormat="1" ht="19.5" thickBot="1">
      <c r="A91" s="70" t="s">
        <v>205</v>
      </c>
      <c r="B91" s="70" t="s">
        <v>203</v>
      </c>
      <c r="C91" s="70"/>
      <c r="D91" s="88" t="s">
        <v>264</v>
      </c>
    </row>
    <row r="92" spans="1:5" s="63" customFormat="1" ht="19.5" thickBot="1">
      <c r="A92" s="70"/>
      <c r="B92" s="77" t="s">
        <v>187</v>
      </c>
      <c r="C92" s="70" t="s">
        <v>467</v>
      </c>
      <c r="D92" s="91" t="s">
        <v>358</v>
      </c>
      <c r="E92" s="63" t="s">
        <v>434</v>
      </c>
    </row>
    <row r="93" spans="1:5" s="63" customFormat="1" ht="18.75">
      <c r="A93" s="70"/>
      <c r="B93" s="70"/>
      <c r="C93" s="130" t="s">
        <v>468</v>
      </c>
      <c r="D93" s="91" t="s">
        <v>431</v>
      </c>
      <c r="E93" s="63" t="s">
        <v>434</v>
      </c>
    </row>
    <row r="94" spans="1:5" s="63" customFormat="1" ht="18.75">
      <c r="A94" s="70"/>
      <c r="B94" s="70"/>
      <c r="C94" s="70" t="s">
        <v>469</v>
      </c>
      <c r="D94" s="91" t="s">
        <v>432</v>
      </c>
      <c r="E94" s="63" t="s">
        <v>434</v>
      </c>
    </row>
    <row r="95" spans="1:5" s="63" customFormat="1" ht="18.75">
      <c r="A95" s="70"/>
      <c r="B95" s="70"/>
      <c r="C95" s="70"/>
      <c r="D95" s="91" t="s">
        <v>433</v>
      </c>
      <c r="E95" s="63" t="s">
        <v>436</v>
      </c>
    </row>
    <row r="96" spans="1:5" s="63" customFormat="1" ht="18.75">
      <c r="A96" s="70"/>
      <c r="B96" s="70"/>
      <c r="C96" s="70"/>
      <c r="D96" s="91" t="s">
        <v>437</v>
      </c>
      <c r="E96" s="63" t="s">
        <v>438</v>
      </c>
    </row>
    <row r="97" spans="1:5" s="63" customFormat="1" ht="18.75">
      <c r="A97" s="70"/>
      <c r="B97" s="70"/>
      <c r="C97" s="70"/>
    </row>
    <row r="98" spans="1:5" s="63" customFormat="1" ht="19.5" thickBot="1">
      <c r="A98" s="70" t="s">
        <v>207</v>
      </c>
      <c r="B98" s="70" t="s">
        <v>201</v>
      </c>
      <c r="C98" s="70"/>
    </row>
    <row r="99" spans="1:5" s="63" customFormat="1" ht="19.5" thickBot="1">
      <c r="A99" s="70"/>
      <c r="B99" s="78" t="s">
        <v>200</v>
      </c>
      <c r="C99" s="70" t="s">
        <v>345</v>
      </c>
    </row>
    <row r="100" spans="1:5" s="63" customFormat="1" ht="18.75">
      <c r="A100" s="70"/>
      <c r="B100" s="70"/>
      <c r="C100" s="70"/>
    </row>
    <row r="101" spans="1:5" s="63" customFormat="1" ht="18.75">
      <c r="A101" s="70" t="s">
        <v>210</v>
      </c>
      <c r="B101" s="70" t="s">
        <v>202</v>
      </c>
      <c r="C101" s="70"/>
      <c r="D101" s="88" t="s">
        <v>264</v>
      </c>
    </row>
    <row r="102" spans="1:5" s="63" customFormat="1" ht="18.75">
      <c r="A102" s="70"/>
      <c r="B102" s="79" t="s">
        <v>193</v>
      </c>
      <c r="C102" s="70" t="s">
        <v>375</v>
      </c>
      <c r="D102" s="88" t="s">
        <v>278</v>
      </c>
      <c r="E102" s="63" t="s">
        <v>350</v>
      </c>
    </row>
    <row r="103" spans="1:5" s="63" customFormat="1" ht="18.75">
      <c r="A103" s="70"/>
      <c r="B103" s="70"/>
      <c r="C103" s="70"/>
    </row>
    <row r="104" spans="1:5" s="63" customFormat="1" ht="18.75">
      <c r="A104" s="70" t="s">
        <v>213</v>
      </c>
      <c r="B104" s="70" t="s">
        <v>470</v>
      </c>
      <c r="C104" s="70"/>
      <c r="D104" s="88" t="s">
        <v>264</v>
      </c>
    </row>
    <row r="105" spans="1:5" s="63" customFormat="1" ht="18.75">
      <c r="A105" s="70"/>
      <c r="B105" s="79" t="s">
        <v>193</v>
      </c>
      <c r="C105" s="70" t="s">
        <v>376</v>
      </c>
      <c r="D105" s="88" t="s">
        <v>279</v>
      </c>
      <c r="E105" s="63" t="s">
        <v>439</v>
      </c>
    </row>
    <row r="106" spans="1:5" s="63" customFormat="1" ht="18.75">
      <c r="A106" s="70"/>
      <c r="B106" s="136"/>
      <c r="C106" s="131" t="s">
        <v>512</v>
      </c>
      <c r="D106" s="88" t="s">
        <v>443</v>
      </c>
      <c r="E106" s="63" t="s">
        <v>444</v>
      </c>
    </row>
    <row r="107" spans="1:5" s="63" customFormat="1" ht="18.75">
      <c r="A107" s="70"/>
      <c r="B107" s="70"/>
      <c r="C107" s="70" t="s">
        <v>369</v>
      </c>
      <c r="D107" s="88"/>
    </row>
    <row r="108" spans="1:5" s="63" customFormat="1" ht="18.75">
      <c r="A108" s="70"/>
      <c r="B108" s="70"/>
      <c r="C108" s="70"/>
      <c r="D108" s="88"/>
    </row>
    <row r="109" spans="1:5" s="63" customFormat="1" ht="18.75">
      <c r="A109" s="70" t="s">
        <v>214</v>
      </c>
      <c r="B109" s="70" t="s">
        <v>471</v>
      </c>
      <c r="C109" s="70"/>
      <c r="D109" s="88"/>
    </row>
    <row r="110" spans="1:5" s="63" customFormat="1" ht="18.75">
      <c r="A110" s="70"/>
      <c r="B110" s="79" t="s">
        <v>193</v>
      </c>
      <c r="C110" s="70" t="s">
        <v>376</v>
      </c>
      <c r="D110" s="88"/>
    </row>
    <row r="111" spans="1:5" s="63" customFormat="1" ht="18.75">
      <c r="A111" s="70"/>
      <c r="B111" s="136" t="s">
        <v>509</v>
      </c>
      <c r="C111" s="131" t="s">
        <v>511</v>
      </c>
      <c r="D111" s="88"/>
    </row>
    <row r="112" spans="1:5" s="63" customFormat="1" ht="18.75">
      <c r="A112" s="70"/>
      <c r="B112" s="70"/>
      <c r="C112" s="70" t="s">
        <v>369</v>
      </c>
      <c r="D112" s="88"/>
    </row>
    <row r="113" spans="1:5" s="63" customFormat="1" ht="18.75">
      <c r="A113" s="70"/>
      <c r="B113" s="70"/>
      <c r="C113" s="70"/>
    </row>
    <row r="114" spans="1:5" s="63" customFormat="1" ht="18.75">
      <c r="A114" s="70" t="s">
        <v>215</v>
      </c>
      <c r="B114" s="63" t="s">
        <v>262</v>
      </c>
      <c r="C114" s="70"/>
      <c r="D114" s="88" t="s">
        <v>264</v>
      </c>
    </row>
    <row r="115" spans="1:5" s="63" customFormat="1" ht="18.75">
      <c r="A115" s="70"/>
      <c r="B115" s="135" t="s">
        <v>261</v>
      </c>
      <c r="C115" s="70" t="s">
        <v>533</v>
      </c>
      <c r="D115" s="88" t="s">
        <v>277</v>
      </c>
      <c r="E115" s="63" t="s">
        <v>351</v>
      </c>
    </row>
    <row r="116" spans="1:5" s="63" customFormat="1" ht="18.75">
      <c r="A116" s="70"/>
      <c r="B116" s="136" t="s">
        <v>508</v>
      </c>
      <c r="C116" s="131" t="s">
        <v>510</v>
      </c>
      <c r="D116" s="88" t="s">
        <v>461</v>
      </c>
      <c r="E116" s="63" t="s">
        <v>352</v>
      </c>
    </row>
    <row r="117" spans="1:5" s="63" customFormat="1" ht="18.75">
      <c r="A117" s="70"/>
      <c r="B117" s="70"/>
      <c r="C117" s="70" t="s">
        <v>534</v>
      </c>
      <c r="D117" s="88" t="s">
        <v>440</v>
      </c>
      <c r="E117" s="63" t="s">
        <v>442</v>
      </c>
    </row>
    <row r="118" spans="1:5" s="63" customFormat="1" ht="18.75">
      <c r="A118" s="70"/>
      <c r="B118" s="70"/>
      <c r="C118" s="70" t="s">
        <v>346</v>
      </c>
      <c r="D118" s="88" t="s">
        <v>530</v>
      </c>
      <c r="E118" s="63" t="s">
        <v>442</v>
      </c>
    </row>
    <row r="119" spans="1:5" s="63" customFormat="1" ht="18.75">
      <c r="A119" s="70"/>
      <c r="B119" s="70"/>
      <c r="C119" s="70"/>
      <c r="D119" s="88" t="s">
        <v>531</v>
      </c>
      <c r="E119" s="63" t="s">
        <v>442</v>
      </c>
    </row>
    <row r="120" spans="1:5" s="63" customFormat="1" ht="18.75">
      <c r="A120" s="70"/>
      <c r="B120" s="70"/>
      <c r="C120" s="70"/>
      <c r="D120" s="88" t="s">
        <v>441</v>
      </c>
      <c r="E120" s="63" t="s">
        <v>442</v>
      </c>
    </row>
    <row r="121" spans="1:5" s="63" customFormat="1" ht="18.75">
      <c r="A121" s="70"/>
      <c r="B121" s="70"/>
      <c r="C121" s="70"/>
      <c r="D121" s="88" t="s">
        <v>532</v>
      </c>
      <c r="E121" s="63" t="s">
        <v>442</v>
      </c>
    </row>
    <row r="122" spans="1:5" s="63" customFormat="1" ht="18.75">
      <c r="A122" s="70"/>
      <c r="B122" s="70"/>
      <c r="C122" s="70"/>
    </row>
    <row r="123" spans="1:5" s="63" customFormat="1" ht="18.75">
      <c r="A123" s="70" t="s">
        <v>260</v>
      </c>
      <c r="B123" s="70" t="s">
        <v>206</v>
      </c>
      <c r="C123" s="70" t="s">
        <v>473</v>
      </c>
      <c r="D123" s="88" t="s">
        <v>475</v>
      </c>
      <c r="E123" s="63" t="s">
        <v>476</v>
      </c>
    </row>
    <row r="124" spans="1:5" s="63" customFormat="1" ht="18.75">
      <c r="A124" s="70"/>
      <c r="B124" s="70"/>
      <c r="C124" s="130" t="s">
        <v>474</v>
      </c>
    </row>
    <row r="125" spans="1:5" s="63" customFormat="1" ht="18.75">
      <c r="A125" s="70"/>
      <c r="B125" s="70"/>
      <c r="C125" s="70"/>
    </row>
    <row r="126" spans="1:5" s="63" customFormat="1" ht="18.75">
      <c r="A126" s="70" t="s">
        <v>472</v>
      </c>
      <c r="B126" s="73" t="s">
        <v>209</v>
      </c>
      <c r="C126" s="73" t="s">
        <v>347</v>
      </c>
    </row>
    <row r="128" spans="1:5" s="63" customFormat="1" ht="18.75">
      <c r="A128" s="70"/>
      <c r="B128" s="70"/>
      <c r="C128" s="70"/>
    </row>
    <row r="129" spans="1:3" s="63" customFormat="1" ht="18.75">
      <c r="A129" s="70" t="s">
        <v>241</v>
      </c>
      <c r="B129" s="70"/>
      <c r="C129" s="70"/>
    </row>
    <row r="130" spans="1:3" ht="18.75">
      <c r="A130" s="71"/>
      <c r="B130" s="71" t="s">
        <v>242</v>
      </c>
      <c r="C130" s="71" t="s">
        <v>240</v>
      </c>
    </row>
    <row r="131" spans="1:3" ht="18.75">
      <c r="A131" s="71">
        <v>1</v>
      </c>
      <c r="B131" s="71" t="s">
        <v>176</v>
      </c>
      <c r="C131" s="71" t="s">
        <v>227</v>
      </c>
    </row>
    <row r="132" spans="1:3" ht="18.75">
      <c r="A132" s="71">
        <v>2</v>
      </c>
      <c r="B132" s="71" t="s">
        <v>177</v>
      </c>
      <c r="C132" s="71" t="s">
        <v>228</v>
      </c>
    </row>
    <row r="133" spans="1:3" ht="18.75">
      <c r="A133" s="71">
        <v>3</v>
      </c>
      <c r="B133" s="71" t="s">
        <v>178</v>
      </c>
      <c r="C133" s="71" t="s">
        <v>229</v>
      </c>
    </row>
    <row r="134" spans="1:3" ht="18.75">
      <c r="A134" s="71">
        <v>4</v>
      </c>
      <c r="B134" s="71" t="s">
        <v>179</v>
      </c>
      <c r="C134" s="71" t="s">
        <v>230</v>
      </c>
    </row>
    <row r="135" spans="1:3" ht="18.75">
      <c r="A135" s="71">
        <v>5</v>
      </c>
      <c r="B135" s="71" t="s">
        <v>180</v>
      </c>
      <c r="C135" s="71" t="s">
        <v>231</v>
      </c>
    </row>
    <row r="136" spans="1:3" ht="18.75">
      <c r="A136" s="71">
        <v>7</v>
      </c>
      <c r="B136" s="71" t="s">
        <v>181</v>
      </c>
      <c r="C136" s="71" t="s">
        <v>232</v>
      </c>
    </row>
    <row r="137" spans="1:3" ht="18.75">
      <c r="A137" s="71">
        <v>8</v>
      </c>
      <c r="B137" s="71" t="s">
        <v>182</v>
      </c>
      <c r="C137" s="71" t="s">
        <v>233</v>
      </c>
    </row>
    <row r="138" spans="1:3" ht="18.75">
      <c r="A138" s="71">
        <v>9</v>
      </c>
      <c r="B138" s="71" t="s">
        <v>183</v>
      </c>
      <c r="C138" s="71" t="s">
        <v>234</v>
      </c>
    </row>
    <row r="139" spans="1:3" ht="18.75">
      <c r="A139" s="71">
        <v>10</v>
      </c>
      <c r="B139" s="71" t="s">
        <v>184</v>
      </c>
      <c r="C139" s="71" t="s">
        <v>235</v>
      </c>
    </row>
    <row r="140" spans="1:3" ht="18.75">
      <c r="A140" s="71">
        <v>11</v>
      </c>
      <c r="B140" s="71" t="s">
        <v>185</v>
      </c>
      <c r="C140" s="71" t="s">
        <v>236</v>
      </c>
    </row>
    <row r="141" spans="1:3" ht="18.75">
      <c r="A141" s="71">
        <v>12</v>
      </c>
      <c r="B141" s="71" t="s">
        <v>186</v>
      </c>
      <c r="C141" s="71" t="s">
        <v>237</v>
      </c>
    </row>
    <row r="142" spans="1:3" ht="18.75">
      <c r="A142" s="71">
        <v>13</v>
      </c>
      <c r="B142" s="71" t="s">
        <v>226</v>
      </c>
      <c r="C142" s="71" t="s">
        <v>238</v>
      </c>
    </row>
    <row r="143" spans="1:3" ht="18.75">
      <c r="A143" s="71"/>
      <c r="B143" s="71"/>
      <c r="C143" s="71"/>
    </row>
    <row r="144" spans="1:3" ht="18.75">
      <c r="A144" s="71"/>
      <c r="B144" s="71"/>
      <c r="C144" s="71"/>
    </row>
    <row r="145" spans="1:3" ht="18.75">
      <c r="A145" s="71" t="s">
        <v>255</v>
      </c>
      <c r="B145" s="71"/>
      <c r="C145" s="71" t="s">
        <v>367</v>
      </c>
    </row>
    <row r="146" spans="1:3" ht="18.75">
      <c r="A146" s="71"/>
      <c r="B146" s="71" t="s">
        <v>256</v>
      </c>
      <c r="C146" s="71" t="s">
        <v>257</v>
      </c>
    </row>
    <row r="147" spans="1:3" ht="18.75">
      <c r="A147" s="71"/>
      <c r="B147" s="71" t="s">
        <v>244</v>
      </c>
      <c r="C147" s="71" t="s">
        <v>245</v>
      </c>
    </row>
    <row r="148" spans="1:3" ht="18.75">
      <c r="A148" s="71"/>
      <c r="B148" s="71" t="s">
        <v>246</v>
      </c>
      <c r="C148" s="71" t="s">
        <v>247</v>
      </c>
    </row>
    <row r="149" spans="1:3" ht="18.75">
      <c r="A149" s="71"/>
      <c r="B149" s="71" t="s">
        <v>248</v>
      </c>
      <c r="C149" s="71" t="s">
        <v>529</v>
      </c>
    </row>
    <row r="150" spans="1:3" ht="18.75">
      <c r="A150" s="71"/>
      <c r="B150" s="71" t="s">
        <v>250</v>
      </c>
      <c r="C150" s="71" t="s">
        <v>249</v>
      </c>
    </row>
    <row r="151" spans="1:3" ht="19.5" customHeight="1">
      <c r="B151" s="71" t="s">
        <v>251</v>
      </c>
      <c r="C151" s="71" t="s">
        <v>252</v>
      </c>
    </row>
    <row r="152" spans="1:3" ht="19.5" customHeight="1">
      <c r="B152" s="71" t="s">
        <v>253</v>
      </c>
      <c r="C152" s="71" t="s">
        <v>254</v>
      </c>
    </row>
    <row r="153" spans="1:3" ht="19.5" customHeight="1">
      <c r="B153" s="71" t="s">
        <v>366</v>
      </c>
      <c r="C153" s="71" t="s">
        <v>368</v>
      </c>
    </row>
  </sheetData>
  <protectedRanges>
    <protectedRange sqref="B92" name="範囲2_1"/>
  </protectedRanges>
  <phoneticPr fontId="15"/>
  <conditionalFormatting sqref="B74">
    <cfRule type="cellIs" dxfId="359" priority="34" operator="equal">
      <formula>0</formula>
    </cfRule>
  </conditionalFormatting>
  <conditionalFormatting sqref="B99">
    <cfRule type="containsText" dxfId="358" priority="35" operator="containsText" text=" ">
      <formula>NOT(ISERROR(SEARCH(" ",B99)))</formula>
    </cfRule>
    <cfRule type="containsText" dxfId="357" priority="36" operator="containsText" text="BONUSES">
      <formula>NOT(ISERROR(SEARCH("BONUSES",B99)))</formula>
    </cfRule>
    <cfRule type="containsText" dxfId="356" priority="37" operator="containsText" text="TRANSITION">
      <formula>NOT(ISERROR(SEARCH("TRANSITION",B99)))</formula>
    </cfRule>
    <cfRule type="containsText" dxfId="355" priority="38" operator="containsText" text="ACROBATIC">
      <formula>NOT(ISERROR(SEARCH("ACROBATIC",B99)))</formula>
    </cfRule>
    <cfRule type="containsText" dxfId="354" priority="39" operator="containsText" text="HYBRID">
      <formula>NOT(ISERROR(SEARCH("HYBRID",B99)))</formula>
    </cfRule>
  </conditionalFormatting>
  <conditionalFormatting sqref="B106">
    <cfRule type="cellIs" dxfId="353" priority="1" operator="equal">
      <formula>"Hybrid"</formula>
    </cfRule>
    <cfRule type="cellIs" dxfId="352" priority="2" operator="equal">
      <formula>"Acro-Pair"</formula>
    </cfRule>
    <cfRule type="containsText" dxfId="351" priority="3" operator="containsText" text=" ">
      <formula>NOT(ISERROR(SEARCH(" ",B106)))</formula>
    </cfRule>
    <cfRule type="containsText" dxfId="350" priority="4" operator="containsText" text="Acro-C">
      <formula>NOT(ISERROR(SEARCH("Acro-C",B106)))</formula>
    </cfRule>
    <cfRule type="containsText" dxfId="349" priority="5" operator="containsText" text="Acro-B">
      <formula>NOT(ISERROR(SEARCH("Acro-B",B106)))</formula>
    </cfRule>
    <cfRule type="containsText" dxfId="348" priority="6" operator="containsText" text="Acro-P">
      <formula>NOT(ISERROR(SEARCH("Acro-P",B106)))</formula>
    </cfRule>
    <cfRule type="containsText" dxfId="347" priority="7" operator="containsText" text="Acro-A">
      <formula>NOT(ISERROR(SEARCH("Acro-A",B106)))</formula>
    </cfRule>
  </conditionalFormatting>
  <conditionalFormatting sqref="B111">
    <cfRule type="cellIs" dxfId="346" priority="22" operator="equal">
      <formula>"Hybrid"</formula>
    </cfRule>
    <cfRule type="cellIs" dxfId="345" priority="23" operator="equal">
      <formula>"Acro-Pair"</formula>
    </cfRule>
    <cfRule type="containsText" dxfId="344" priority="24" operator="containsText" text=" ">
      <formula>NOT(ISERROR(SEARCH(" ",B111)))</formula>
    </cfRule>
    <cfRule type="containsText" dxfId="343" priority="25" operator="containsText" text="Acro-C">
      <formula>NOT(ISERROR(SEARCH("Acro-C",B111)))</formula>
    </cfRule>
    <cfRule type="containsText" dxfId="342" priority="26" operator="containsText" text="Acro-B">
      <formula>NOT(ISERROR(SEARCH("Acro-B",B111)))</formula>
    </cfRule>
    <cfRule type="containsText" dxfId="341" priority="27" operator="containsText" text="Acro-P">
      <formula>NOT(ISERROR(SEARCH("Acro-P",B111)))</formula>
    </cfRule>
    <cfRule type="containsText" dxfId="340" priority="28" operator="containsText" text="Acro-A">
      <formula>NOT(ISERROR(SEARCH("Acro-A",B111)))</formula>
    </cfRule>
  </conditionalFormatting>
  <conditionalFormatting sqref="B116">
    <cfRule type="cellIs" dxfId="339" priority="8" operator="equal">
      <formula>"Hybrid"</formula>
    </cfRule>
    <cfRule type="cellIs" dxfId="338" priority="9" operator="equal">
      <formula>"Acro-Pair"</formula>
    </cfRule>
    <cfRule type="containsText" dxfId="337" priority="10" operator="containsText" text=" ">
      <formula>NOT(ISERROR(SEARCH(" ",B116)))</formula>
    </cfRule>
    <cfRule type="containsText" dxfId="336" priority="11" operator="containsText" text="Acro-C">
      <formula>NOT(ISERROR(SEARCH("Acro-C",B116)))</formula>
    </cfRule>
    <cfRule type="containsText" dxfId="335" priority="12" operator="containsText" text="Acro-B">
      <formula>NOT(ISERROR(SEARCH("Acro-B",B116)))</formula>
    </cfRule>
    <cfRule type="containsText" dxfId="334" priority="13" operator="containsText" text="Acro-P">
      <formula>NOT(ISERROR(SEARCH("Acro-P",B116)))</formula>
    </cfRule>
    <cfRule type="containsText" dxfId="333" priority="14" operator="containsText" text="Acro-A">
      <formula>NOT(ISERROR(SEARCH("Acro-A",B116)))</formula>
    </cfRule>
  </conditionalFormatting>
  <dataValidations count="3">
    <dataValidation type="list" allowBlank="1" showInputMessage="1" showErrorMessage="1" sqref="B74" xr:uid="{C91A350A-2E22-45BC-B9D2-9F893548E285}">
      <formula1>$B$130:$B$142</formula1>
    </dataValidation>
    <dataValidation type="list" allowBlank="1" showInputMessage="1" showErrorMessage="1" sqref="B99" xr:uid="{C05ED026-7B8E-47D6-8BEE-1BC9EBDF103C}">
      <formula1>"HYBRID, TRE, TRANSITION, ACROBATIC,  "</formula1>
    </dataValidation>
    <dataValidation type="list" allowBlank="1" showInputMessage="1" showErrorMessage="1" sqref="B111 B116 B106" xr:uid="{283F53C6-6931-4B26-A3A4-3BD917659031}">
      <formula1>"Hybrid, Acro-A, Acro-B, Acro-C, Acro-P, Acro-Pair,--"</formula1>
    </dataValidation>
  </dataValidations>
  <hyperlinks>
    <hyperlink ref="C6" r:id="rId1" display="https://resources.fina.org/fina/document/2022/11/01/4e42dae2-e2c5-481d-9a45-76522a54cedc/09-AS-Rules-2022-2025-Appendix-VII-Acrobatics-Catalogue-October-2022.pdf" xr:uid="{84FCCA3B-35C7-4058-878F-B0285FADD04D}"/>
    <hyperlink ref="C4" r:id="rId2" xr:uid="{C29B3E99-1B23-452C-8B93-24CED04E6569}"/>
  </hyperlinks>
  <pageMargins left="0.7" right="0.7" top="0.75" bottom="0.75" header="0.3" footer="0.3"/>
  <pageSetup paperSize="9" scale="31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F7620-2649-4E06-A1B0-2108B47F3F3C}">
  <dimension ref="A1:K41"/>
  <sheetViews>
    <sheetView zoomScaleNormal="100" workbookViewId="0">
      <selection activeCell="A31" sqref="A31"/>
    </sheetView>
  </sheetViews>
  <sheetFormatPr defaultColWidth="8.875" defaultRowHeight="14.25"/>
  <cols>
    <col min="1" max="1" width="17.75" style="138" customWidth="1"/>
    <col min="2" max="2" width="15.875" style="138" customWidth="1"/>
    <col min="3" max="6" width="13.75" style="138" customWidth="1"/>
    <col min="7" max="7" width="4.375" style="138" customWidth="1"/>
    <col min="8" max="8" width="8.875" style="138"/>
    <col min="9" max="9" width="15.375" style="138" customWidth="1"/>
    <col min="10" max="10" width="8" style="138" customWidth="1"/>
    <col min="11" max="11" width="26.125" style="138" customWidth="1"/>
    <col min="12" max="16384" width="8.875" style="138"/>
  </cols>
  <sheetData>
    <row r="1" spans="1:11" ht="15.75">
      <c r="A1" s="137"/>
    </row>
    <row r="3" spans="1:11" ht="20.25">
      <c r="D3" s="139" t="s">
        <v>377</v>
      </c>
    </row>
    <row r="6" spans="1:11" ht="15">
      <c r="A6" s="140" t="s">
        <v>514</v>
      </c>
      <c r="D6" s="141"/>
    </row>
    <row r="7" spans="1:11" ht="15">
      <c r="A7" s="140"/>
      <c r="D7" s="142" t="s">
        <v>515</v>
      </c>
      <c r="E7" s="143"/>
      <c r="F7" s="143"/>
      <c r="G7" s="143"/>
      <c r="H7" s="143"/>
      <c r="I7" s="143"/>
      <c r="J7" s="143"/>
      <c r="K7" s="144"/>
    </row>
    <row r="8" spans="1:11" ht="15">
      <c r="A8" s="145" t="s">
        <v>378</v>
      </c>
      <c r="B8" s="146" t="s">
        <v>516</v>
      </c>
      <c r="C8" s="147"/>
      <c r="D8" s="148" t="s">
        <v>379</v>
      </c>
      <c r="E8" s="149"/>
      <c r="F8" s="149"/>
      <c r="G8" s="149"/>
      <c r="H8" s="149"/>
      <c r="I8" s="149"/>
      <c r="J8" s="149"/>
      <c r="K8" s="150"/>
    </row>
    <row r="9" spans="1:11" ht="15">
      <c r="A9" s="151" t="s">
        <v>380</v>
      </c>
      <c r="B9" s="152" t="s">
        <v>381</v>
      </c>
      <c r="D9" s="148" t="s">
        <v>382</v>
      </c>
      <c r="E9" s="149"/>
      <c r="F9" s="149"/>
      <c r="G9" s="149"/>
      <c r="H9" s="149"/>
      <c r="I9" s="149"/>
      <c r="J9" s="149"/>
      <c r="K9" s="150"/>
    </row>
    <row r="10" spans="1:11" ht="15">
      <c r="A10" s="151" t="s">
        <v>383</v>
      </c>
      <c r="B10" s="152" t="s">
        <v>384</v>
      </c>
      <c r="D10" s="148" t="s">
        <v>517</v>
      </c>
      <c r="E10" s="149"/>
      <c r="F10" s="149"/>
      <c r="G10" s="149"/>
      <c r="H10" s="149"/>
      <c r="I10" s="149"/>
      <c r="J10" s="149"/>
      <c r="K10" s="150"/>
    </row>
    <row r="11" spans="1:11" ht="15">
      <c r="A11" s="151" t="s">
        <v>385</v>
      </c>
      <c r="B11" s="152" t="s">
        <v>386</v>
      </c>
      <c r="D11" s="148" t="s">
        <v>387</v>
      </c>
      <c r="E11" s="149"/>
      <c r="F11" s="149"/>
      <c r="G11" s="149"/>
      <c r="H11" s="149"/>
      <c r="I11" s="149"/>
      <c r="J11" s="149"/>
      <c r="K11" s="150"/>
    </row>
    <row r="12" spans="1:11" ht="15">
      <c r="A12" s="151" t="s">
        <v>388</v>
      </c>
      <c r="B12" s="152" t="s">
        <v>389</v>
      </c>
      <c r="D12" s="148" t="s">
        <v>390</v>
      </c>
      <c r="E12" s="149"/>
      <c r="F12" s="149"/>
      <c r="G12" s="149"/>
      <c r="H12" s="149"/>
      <c r="I12" s="149"/>
      <c r="J12" s="149"/>
      <c r="K12" s="150"/>
    </row>
    <row r="13" spans="1:11" ht="15">
      <c r="A13" s="151" t="s">
        <v>391</v>
      </c>
      <c r="B13" s="152" t="s">
        <v>392</v>
      </c>
      <c r="D13" s="153" t="s">
        <v>393</v>
      </c>
      <c r="E13" s="154"/>
      <c r="F13" s="154"/>
      <c r="G13" s="154"/>
      <c r="H13" s="154"/>
      <c r="I13" s="154"/>
      <c r="J13" s="154"/>
      <c r="K13" s="155"/>
    </row>
    <row r="16" spans="1:11" ht="15">
      <c r="A16" s="140" t="s">
        <v>518</v>
      </c>
      <c r="H16" s="140" t="s">
        <v>519</v>
      </c>
    </row>
    <row r="18" spans="1:11" ht="15">
      <c r="A18" s="167" t="s">
        <v>394</v>
      </c>
      <c r="B18" s="167"/>
      <c r="C18" s="167"/>
      <c r="D18" s="168" t="s">
        <v>520</v>
      </c>
      <c r="E18" s="168"/>
      <c r="F18" s="169"/>
      <c r="H18" s="170" t="s">
        <v>395</v>
      </c>
      <c r="I18" s="170"/>
      <c r="J18" s="170"/>
      <c r="K18" s="156" t="s">
        <v>396</v>
      </c>
    </row>
    <row r="19" spans="1:11">
      <c r="A19" s="171" t="s">
        <v>397</v>
      </c>
      <c r="B19" s="171"/>
      <c r="C19" s="157" t="s">
        <v>398</v>
      </c>
      <c r="D19" s="172" t="s">
        <v>399</v>
      </c>
      <c r="E19" s="172"/>
      <c r="F19" s="171"/>
      <c r="H19" s="171" t="s">
        <v>400</v>
      </c>
      <c r="I19" s="171"/>
      <c r="J19" s="157" t="s">
        <v>0</v>
      </c>
      <c r="K19" s="159" t="s">
        <v>0</v>
      </c>
    </row>
    <row r="20" spans="1:11">
      <c r="A20" s="171" t="s">
        <v>401</v>
      </c>
      <c r="B20" s="171"/>
      <c r="C20" s="157" t="s">
        <v>402</v>
      </c>
      <c r="D20" s="172" t="s">
        <v>403</v>
      </c>
      <c r="E20" s="172"/>
      <c r="F20" s="171"/>
      <c r="H20" s="151" t="s">
        <v>407</v>
      </c>
      <c r="I20" s="151"/>
      <c r="J20" s="157" t="s">
        <v>1</v>
      </c>
      <c r="K20" s="159" t="s">
        <v>1</v>
      </c>
    </row>
    <row r="21" spans="1:11">
      <c r="A21" s="171" t="s">
        <v>404</v>
      </c>
      <c r="B21" s="171"/>
      <c r="C21" s="157" t="s">
        <v>405</v>
      </c>
      <c r="D21" s="172" t="s">
        <v>406</v>
      </c>
      <c r="E21" s="172"/>
      <c r="F21" s="171"/>
      <c r="H21" s="151" t="s">
        <v>411</v>
      </c>
      <c r="I21" s="151"/>
      <c r="J21" s="157" t="s">
        <v>412</v>
      </c>
      <c r="K21" s="159" t="s">
        <v>413</v>
      </c>
    </row>
    <row r="22" spans="1:11">
      <c r="A22" s="171" t="s">
        <v>408</v>
      </c>
      <c r="B22" s="171"/>
      <c r="C22" s="157" t="s">
        <v>409</v>
      </c>
      <c r="D22" s="172" t="s">
        <v>410</v>
      </c>
      <c r="E22" s="172"/>
      <c r="F22" s="171"/>
      <c r="H22" s="171" t="s">
        <v>417</v>
      </c>
      <c r="I22" s="171"/>
      <c r="J22" s="157" t="s">
        <v>418</v>
      </c>
      <c r="K22" s="159" t="s">
        <v>418</v>
      </c>
    </row>
    <row r="23" spans="1:11">
      <c r="A23" s="171" t="s">
        <v>414</v>
      </c>
      <c r="B23" s="171"/>
      <c r="C23" s="157" t="s">
        <v>415</v>
      </c>
      <c r="D23" s="172" t="s">
        <v>416</v>
      </c>
      <c r="E23" s="172"/>
      <c r="F23" s="171"/>
      <c r="H23" s="175"/>
      <c r="I23" s="175"/>
      <c r="J23" s="147"/>
      <c r="K23" s="160"/>
    </row>
    <row r="25" spans="1:11">
      <c r="A25" s="161" t="s">
        <v>419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</row>
    <row r="26" spans="1:11">
      <c r="A26" s="161" t="s">
        <v>420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</row>
    <row r="27" spans="1:11">
      <c r="A27" s="161" t="s">
        <v>421</v>
      </c>
      <c r="B27" s="161"/>
      <c r="C27" s="161"/>
      <c r="D27" s="161"/>
      <c r="E27" s="161"/>
      <c r="F27" s="161"/>
      <c r="G27" s="161"/>
      <c r="H27" s="161"/>
      <c r="I27" s="162"/>
      <c r="J27" s="162"/>
      <c r="K27" s="162"/>
    </row>
    <row r="28" spans="1:11">
      <c r="A28" s="161" t="s">
        <v>422</v>
      </c>
      <c r="B28" s="161"/>
      <c r="C28" s="161"/>
      <c r="D28" s="161"/>
      <c r="E28" s="161"/>
      <c r="F28" s="161"/>
      <c r="G28" s="161"/>
      <c r="H28" s="161"/>
      <c r="I28" s="162"/>
      <c r="J28" s="162"/>
      <c r="K28" s="162"/>
    </row>
    <row r="31" spans="1:11" ht="15">
      <c r="A31" s="140" t="s">
        <v>521</v>
      </c>
    </row>
    <row r="33" spans="1:6" ht="15">
      <c r="A33" s="163" t="s">
        <v>423</v>
      </c>
      <c r="B33" s="164">
        <v>1</v>
      </c>
      <c r="C33" s="164">
        <v>2</v>
      </c>
      <c r="D33" s="164">
        <v>3</v>
      </c>
      <c r="E33" s="164">
        <v>4</v>
      </c>
      <c r="F33" s="164">
        <v>5</v>
      </c>
    </row>
    <row r="34" spans="1:6" ht="15" customHeight="1">
      <c r="A34" s="173" t="s">
        <v>424</v>
      </c>
      <c r="B34" s="158" t="s">
        <v>42</v>
      </c>
      <c r="C34" s="158" t="s">
        <v>44</v>
      </c>
      <c r="D34" s="158" t="s">
        <v>160</v>
      </c>
      <c r="E34" s="158" t="s">
        <v>46</v>
      </c>
      <c r="F34" s="158" t="s">
        <v>48</v>
      </c>
    </row>
    <row r="35" spans="1:6" ht="15" customHeight="1">
      <c r="A35" s="174"/>
      <c r="B35" s="158" t="s">
        <v>43</v>
      </c>
      <c r="C35" s="158" t="s">
        <v>45</v>
      </c>
      <c r="D35" s="165"/>
      <c r="E35" s="158" t="s">
        <v>47</v>
      </c>
      <c r="F35" s="158" t="s">
        <v>49</v>
      </c>
    </row>
    <row r="36" spans="1:6" ht="15" customHeight="1">
      <c r="A36" s="173" t="s">
        <v>425</v>
      </c>
      <c r="B36" s="158" t="s">
        <v>58</v>
      </c>
      <c r="C36" s="158" t="s">
        <v>60</v>
      </c>
      <c r="D36" s="158" t="s">
        <v>62</v>
      </c>
      <c r="E36" s="158" t="s">
        <v>64</v>
      </c>
      <c r="F36" s="158" t="s">
        <v>66</v>
      </c>
    </row>
    <row r="37" spans="1:6" ht="15" customHeight="1">
      <c r="A37" s="174"/>
      <c r="B37" s="158" t="s">
        <v>59</v>
      </c>
      <c r="C37" s="158" t="s">
        <v>61</v>
      </c>
      <c r="D37" s="158" t="s">
        <v>63</v>
      </c>
      <c r="E37" s="158" t="s">
        <v>65</v>
      </c>
      <c r="F37" s="158" t="s">
        <v>67</v>
      </c>
    </row>
    <row r="38" spans="1:6" ht="15" customHeight="1">
      <c r="A38" s="173" t="s">
        <v>426</v>
      </c>
      <c r="B38" s="158" t="s">
        <v>68</v>
      </c>
      <c r="C38" s="158" t="s">
        <v>70</v>
      </c>
      <c r="D38" s="158" t="s">
        <v>161</v>
      </c>
      <c r="E38" s="158" t="s">
        <v>72</v>
      </c>
      <c r="F38" s="158" t="s">
        <v>73</v>
      </c>
    </row>
    <row r="39" spans="1:6" ht="15" customHeight="1">
      <c r="A39" s="174"/>
      <c r="B39" s="158" t="s">
        <v>69</v>
      </c>
      <c r="C39" s="158" t="s">
        <v>71</v>
      </c>
      <c r="D39" s="165"/>
      <c r="E39" s="158" t="s">
        <v>74</v>
      </c>
      <c r="F39" s="158" t="s">
        <v>75</v>
      </c>
    </row>
    <row r="40" spans="1:6" ht="15" customHeight="1">
      <c r="A40" s="173" t="s">
        <v>427</v>
      </c>
      <c r="B40" s="158" t="s">
        <v>50</v>
      </c>
      <c r="C40" s="158" t="s">
        <v>52</v>
      </c>
      <c r="D40" s="158" t="s">
        <v>54</v>
      </c>
      <c r="E40" s="158" t="s">
        <v>162</v>
      </c>
      <c r="F40" s="158" t="s">
        <v>56</v>
      </c>
    </row>
    <row r="41" spans="1:6" ht="15" customHeight="1">
      <c r="A41" s="174"/>
      <c r="B41" s="158" t="s">
        <v>51</v>
      </c>
      <c r="C41" s="158" t="s">
        <v>53</v>
      </c>
      <c r="D41" s="158" t="s">
        <v>55</v>
      </c>
      <c r="E41" s="165"/>
      <c r="F41" s="158" t="s">
        <v>57</v>
      </c>
    </row>
  </sheetData>
  <sheetProtection algorithmName="SHA-512" hashValue="FUBm5P45TLsaIdLTjPtKRNSynViCMCiZER5nFPhfQwtL+9D4v8nAuU/soyBGw03LiqC7qYOJqORM5WSVkMZmDA==" saltValue="oxT9yed1kaWLOHawmynrnA==" spinCount="100000" sheet="1" objects="1" scenarios="1"/>
  <mergeCells count="20">
    <mergeCell ref="A38:A39"/>
    <mergeCell ref="A40:A41"/>
    <mergeCell ref="H22:I22"/>
    <mergeCell ref="A23:B23"/>
    <mergeCell ref="D23:F23"/>
    <mergeCell ref="H23:I23"/>
    <mergeCell ref="A34:A35"/>
    <mergeCell ref="A36:A37"/>
    <mergeCell ref="A20:B20"/>
    <mergeCell ref="D20:F20"/>
    <mergeCell ref="A21:B21"/>
    <mergeCell ref="D21:F21"/>
    <mergeCell ref="A22:B22"/>
    <mergeCell ref="D22:F22"/>
    <mergeCell ref="A18:C18"/>
    <mergeCell ref="D18:F18"/>
    <mergeCell ref="H18:J18"/>
    <mergeCell ref="A19:B19"/>
    <mergeCell ref="D19:F19"/>
    <mergeCell ref="H19:I19"/>
  </mergeCells>
  <phoneticPr fontId="15"/>
  <pageMargins left="0.7" right="0.7" top="0.75" bottom="0.75" header="0.3" footer="0.3"/>
  <pageSetup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0577A-8818-4A9F-93DD-63323358EDB7}">
  <dimension ref="A1:B201"/>
  <sheetViews>
    <sheetView workbookViewId="0"/>
  </sheetViews>
  <sheetFormatPr defaultColWidth="8.875" defaultRowHeight="14.25"/>
  <cols>
    <col min="1" max="1" width="17.25" style="2" customWidth="1"/>
    <col min="2" max="2" width="10.75" style="2" customWidth="1"/>
    <col min="3" max="16384" width="8.875" style="1"/>
  </cols>
  <sheetData>
    <row r="1" spans="1:2" s="3" customFormat="1" ht="12.75">
      <c r="A1" s="4" t="s">
        <v>477</v>
      </c>
      <c r="B1" s="14"/>
    </row>
    <row r="3" spans="1:2" ht="15">
      <c r="A3" s="6" t="s">
        <v>12</v>
      </c>
      <c r="B3" s="6">
        <v>0.15</v>
      </c>
    </row>
    <row r="4" spans="1:2" ht="15">
      <c r="A4" s="6" t="s">
        <v>13</v>
      </c>
      <c r="B4" s="15">
        <v>0.3</v>
      </c>
    </row>
    <row r="5" spans="1:2" ht="15">
      <c r="A5" s="6" t="s">
        <v>5</v>
      </c>
      <c r="B5" s="15">
        <v>0.35</v>
      </c>
    </row>
    <row r="6" spans="1:2" ht="15">
      <c r="A6" s="6" t="s">
        <v>8</v>
      </c>
      <c r="B6" s="15">
        <v>0.4</v>
      </c>
    </row>
    <row r="7" spans="1:2" ht="15">
      <c r="A7" s="6" t="s">
        <v>14</v>
      </c>
      <c r="B7" s="15">
        <v>0.45</v>
      </c>
    </row>
    <row r="8" spans="1:2" ht="15">
      <c r="A8" s="6" t="s">
        <v>15</v>
      </c>
      <c r="B8" s="15">
        <v>0.5</v>
      </c>
    </row>
    <row r="9" spans="1:2" ht="15">
      <c r="A9" s="6" t="s">
        <v>16</v>
      </c>
      <c r="B9" s="15">
        <v>0.55000000000000004</v>
      </c>
    </row>
    <row r="10" spans="1:2" ht="15">
      <c r="A10" s="6" t="s">
        <v>17</v>
      </c>
      <c r="B10" s="15">
        <v>0.6</v>
      </c>
    </row>
    <row r="11" spans="1:2" ht="15">
      <c r="A11" s="6" t="s">
        <v>18</v>
      </c>
      <c r="B11" s="15">
        <v>0.65</v>
      </c>
    </row>
    <row r="12" spans="1:2" ht="15">
      <c r="A12" s="7" t="s">
        <v>81</v>
      </c>
      <c r="B12" s="16">
        <f>0.15*0.5</f>
        <v>7.4999999999999997E-2</v>
      </c>
    </row>
    <row r="13" spans="1:2" ht="15">
      <c r="A13" s="7" t="s">
        <v>82</v>
      </c>
      <c r="B13" s="16">
        <f>0.3*0.5</f>
        <v>0.15</v>
      </c>
    </row>
    <row r="14" spans="1:2" ht="15">
      <c r="A14" s="7" t="s">
        <v>83</v>
      </c>
      <c r="B14" s="16">
        <f>0.35*0.5</f>
        <v>0.17499999999999999</v>
      </c>
    </row>
    <row r="15" spans="1:2" ht="15">
      <c r="A15" s="7" t="s">
        <v>84</v>
      </c>
      <c r="B15" s="16">
        <f>0.4*0.5</f>
        <v>0.2</v>
      </c>
    </row>
    <row r="16" spans="1:2" ht="15">
      <c r="A16" s="7" t="s">
        <v>85</v>
      </c>
      <c r="B16" s="16">
        <f>0.45*0.5</f>
        <v>0.22500000000000001</v>
      </c>
    </row>
    <row r="17" spans="1:2" ht="15">
      <c r="A17" s="7" t="s">
        <v>86</v>
      </c>
      <c r="B17" s="16">
        <f>0.5*0.5</f>
        <v>0.25</v>
      </c>
    </row>
    <row r="18" spans="1:2" ht="15">
      <c r="A18" s="7" t="s">
        <v>87</v>
      </c>
      <c r="B18" s="16">
        <f>0.55*0.5</f>
        <v>0.27500000000000002</v>
      </c>
    </row>
    <row r="19" spans="1:2" ht="15">
      <c r="A19" s="7" t="s">
        <v>88</v>
      </c>
      <c r="B19" s="16">
        <f>0.6*0.5</f>
        <v>0.3</v>
      </c>
    </row>
    <row r="20" spans="1:2" ht="15">
      <c r="A20" s="7" t="s">
        <v>89</v>
      </c>
      <c r="B20" s="16">
        <f>0.65*0.5</f>
        <v>0.32500000000000001</v>
      </c>
    </row>
    <row r="21" spans="1:2" ht="15">
      <c r="A21" s="8" t="s">
        <v>90</v>
      </c>
      <c r="B21" s="17">
        <f>0.15*0.3</f>
        <v>4.4999999999999998E-2</v>
      </c>
    </row>
    <row r="22" spans="1:2" ht="15">
      <c r="A22" s="8" t="s">
        <v>91</v>
      </c>
      <c r="B22" s="17">
        <f>0.3*0.3</f>
        <v>0.09</v>
      </c>
    </row>
    <row r="23" spans="1:2" ht="15">
      <c r="A23" s="8" t="s">
        <v>92</v>
      </c>
      <c r="B23" s="17">
        <f>0.35*0.3</f>
        <v>0.105</v>
      </c>
    </row>
    <row r="24" spans="1:2" ht="15">
      <c r="A24" s="8" t="s">
        <v>93</v>
      </c>
      <c r="B24" s="17">
        <f>0.4*0.3</f>
        <v>0.12</v>
      </c>
    </row>
    <row r="25" spans="1:2" ht="15">
      <c r="A25" s="8" t="s">
        <v>94</v>
      </c>
      <c r="B25" s="17">
        <f>0.45*0.3</f>
        <v>0.13500000000000001</v>
      </c>
    </row>
    <row r="26" spans="1:2" ht="15">
      <c r="A26" s="8" t="s">
        <v>95</v>
      </c>
      <c r="B26" s="17">
        <f>0.5*0.3</f>
        <v>0.15</v>
      </c>
    </row>
    <row r="27" spans="1:2" ht="15">
      <c r="A27" s="8" t="s">
        <v>96</v>
      </c>
      <c r="B27" s="17">
        <f>0.55*0.3</f>
        <v>0.16500000000000001</v>
      </c>
    </row>
    <row r="28" spans="1:2" ht="15">
      <c r="A28" s="8" t="s">
        <v>97</v>
      </c>
      <c r="B28" s="17">
        <f>0.6*0.3</f>
        <v>0.18</v>
      </c>
    </row>
    <row r="29" spans="1:2" ht="15">
      <c r="A29" s="8" t="s">
        <v>98</v>
      </c>
      <c r="B29" s="17">
        <f>0.65*0.3</f>
        <v>0.19500000000000001</v>
      </c>
    </row>
    <row r="30" spans="1:2" ht="15">
      <c r="A30" s="6" t="s">
        <v>2</v>
      </c>
      <c r="B30" s="6">
        <v>0.15</v>
      </c>
    </row>
    <row r="31" spans="1:2" ht="15">
      <c r="A31" s="6" t="s">
        <v>19</v>
      </c>
      <c r="B31" s="6">
        <v>0.35</v>
      </c>
    </row>
    <row r="32" spans="1:2" ht="15">
      <c r="A32" s="6" t="s">
        <v>20</v>
      </c>
      <c r="B32" s="6">
        <v>0.45</v>
      </c>
    </row>
    <row r="33" spans="1:2" ht="15">
      <c r="A33" s="6" t="s">
        <v>7</v>
      </c>
      <c r="B33" s="15">
        <v>0.55000000000000004</v>
      </c>
    </row>
    <row r="34" spans="1:2" ht="15">
      <c r="A34" s="6" t="s">
        <v>21</v>
      </c>
      <c r="B34" s="15">
        <v>0.6</v>
      </c>
    </row>
    <row r="35" spans="1:2" ht="15">
      <c r="A35" s="6" t="s">
        <v>22</v>
      </c>
      <c r="B35" s="15">
        <v>0.65</v>
      </c>
    </row>
    <row r="36" spans="1:2" ht="15">
      <c r="A36" s="6" t="s">
        <v>23</v>
      </c>
      <c r="B36" s="15">
        <v>0.7</v>
      </c>
    </row>
    <row r="37" spans="1:2" ht="15">
      <c r="A37" s="6" t="s">
        <v>24</v>
      </c>
      <c r="B37" s="15">
        <v>0.75</v>
      </c>
    </row>
    <row r="38" spans="1:2" ht="15">
      <c r="A38" s="6" t="s">
        <v>25</v>
      </c>
      <c r="B38" s="15">
        <v>0.8</v>
      </c>
    </row>
    <row r="39" spans="1:2" ht="15">
      <c r="A39" s="7" t="s">
        <v>99</v>
      </c>
      <c r="B39" s="16">
        <f>0.15*0.5</f>
        <v>7.4999999999999997E-2</v>
      </c>
    </row>
    <row r="40" spans="1:2" ht="15">
      <c r="A40" s="7" t="s">
        <v>100</v>
      </c>
      <c r="B40" s="16">
        <f>0.35*0.5</f>
        <v>0.17499999999999999</v>
      </c>
    </row>
    <row r="41" spans="1:2" ht="15">
      <c r="A41" s="7" t="s">
        <v>101</v>
      </c>
      <c r="B41" s="16">
        <f>0.45*0.5</f>
        <v>0.22500000000000001</v>
      </c>
    </row>
    <row r="42" spans="1:2" ht="15">
      <c r="A42" s="7" t="s">
        <v>102</v>
      </c>
      <c r="B42" s="16">
        <f>0.55*0.5</f>
        <v>0.27500000000000002</v>
      </c>
    </row>
    <row r="43" spans="1:2" ht="15">
      <c r="A43" s="7" t="s">
        <v>103</v>
      </c>
      <c r="B43" s="16">
        <f>0.6*0.5</f>
        <v>0.3</v>
      </c>
    </row>
    <row r="44" spans="1:2" ht="15">
      <c r="A44" s="7" t="s">
        <v>104</v>
      </c>
      <c r="B44" s="16">
        <f>0.65*0.5</f>
        <v>0.32500000000000001</v>
      </c>
    </row>
    <row r="45" spans="1:2" ht="15">
      <c r="A45" s="7" t="s">
        <v>105</v>
      </c>
      <c r="B45" s="16">
        <f>0.7*0.5</f>
        <v>0.35</v>
      </c>
    </row>
    <row r="46" spans="1:2" ht="15">
      <c r="A46" s="7" t="s">
        <v>106</v>
      </c>
      <c r="B46" s="16">
        <f>0.75*0.5</f>
        <v>0.375</v>
      </c>
    </row>
    <row r="47" spans="1:2" ht="15">
      <c r="A47" s="7" t="s">
        <v>107</v>
      </c>
      <c r="B47" s="16">
        <f>0.8*0.5</f>
        <v>0.4</v>
      </c>
    </row>
    <row r="48" spans="1:2" ht="15">
      <c r="A48" s="8" t="s">
        <v>108</v>
      </c>
      <c r="B48" s="17">
        <f>0.15*0.3</f>
        <v>4.4999999999999998E-2</v>
      </c>
    </row>
    <row r="49" spans="1:2" ht="15">
      <c r="A49" s="8" t="s">
        <v>109</v>
      </c>
      <c r="B49" s="17">
        <f>0.35*0.3</f>
        <v>0.105</v>
      </c>
    </row>
    <row r="50" spans="1:2" ht="15">
      <c r="A50" s="8" t="s">
        <v>110</v>
      </c>
      <c r="B50" s="17">
        <f>0.45*0.3</f>
        <v>0.13500000000000001</v>
      </c>
    </row>
    <row r="51" spans="1:2" ht="15">
      <c r="A51" s="8" t="s">
        <v>111</v>
      </c>
      <c r="B51" s="17">
        <f>0.55*0.3</f>
        <v>0.16500000000000001</v>
      </c>
    </row>
    <row r="52" spans="1:2" ht="15">
      <c r="A52" s="8" t="s">
        <v>112</v>
      </c>
      <c r="B52" s="17">
        <f>0.6*0.3</f>
        <v>0.18</v>
      </c>
    </row>
    <row r="53" spans="1:2" ht="15">
      <c r="A53" s="8" t="s">
        <v>113</v>
      </c>
      <c r="B53" s="17">
        <f>0.65*0.3</f>
        <v>0.19500000000000001</v>
      </c>
    </row>
    <row r="54" spans="1:2" ht="15">
      <c r="A54" s="8" t="s">
        <v>114</v>
      </c>
      <c r="B54" s="17">
        <f>0.7*0.3</f>
        <v>0.21</v>
      </c>
    </row>
    <row r="55" spans="1:2" ht="15">
      <c r="A55" s="8" t="s">
        <v>115</v>
      </c>
      <c r="B55" s="17">
        <f>0.75*0.3</f>
        <v>0.22499999999999998</v>
      </c>
    </row>
    <row r="56" spans="1:2" ht="15">
      <c r="A56" s="8" t="s">
        <v>116</v>
      </c>
      <c r="B56" s="17">
        <f>0.8*0.3</f>
        <v>0.24</v>
      </c>
    </row>
    <row r="57" spans="1:2" ht="15">
      <c r="A57" s="6" t="s">
        <v>26</v>
      </c>
      <c r="B57" s="6">
        <v>0.05</v>
      </c>
    </row>
    <row r="58" spans="1:2" ht="15">
      <c r="A58" s="6" t="s">
        <v>27</v>
      </c>
      <c r="B58" s="15">
        <v>0.1</v>
      </c>
    </row>
    <row r="59" spans="1:2" ht="15">
      <c r="A59" s="6" t="s">
        <v>3</v>
      </c>
      <c r="B59" s="15">
        <v>0.15</v>
      </c>
    </row>
    <row r="60" spans="1:2" ht="15">
      <c r="A60" s="6" t="s">
        <v>28</v>
      </c>
      <c r="B60" s="15">
        <v>0.2</v>
      </c>
    </row>
    <row r="61" spans="1:2" ht="15">
      <c r="A61" s="6" t="s">
        <v>29</v>
      </c>
      <c r="B61" s="15">
        <v>0.25</v>
      </c>
    </row>
    <row r="62" spans="1:2" ht="15">
      <c r="A62" s="6" t="s">
        <v>30</v>
      </c>
      <c r="B62" s="15">
        <v>0.3</v>
      </c>
    </row>
    <row r="63" spans="1:2" ht="15">
      <c r="A63" s="7" t="s">
        <v>117</v>
      </c>
      <c r="B63" s="16">
        <f>0.05*0.5</f>
        <v>2.5000000000000001E-2</v>
      </c>
    </row>
    <row r="64" spans="1:2" ht="15">
      <c r="A64" s="7" t="s">
        <v>118</v>
      </c>
      <c r="B64" s="16">
        <f>0.1*0.5</f>
        <v>0.05</v>
      </c>
    </row>
    <row r="65" spans="1:2" ht="15">
      <c r="A65" s="7" t="s">
        <v>119</v>
      </c>
      <c r="B65" s="16">
        <f>0.15*0.5</f>
        <v>7.4999999999999997E-2</v>
      </c>
    </row>
    <row r="66" spans="1:2" ht="15">
      <c r="A66" s="7" t="s">
        <v>120</v>
      </c>
      <c r="B66" s="16">
        <f>0.2*0.5</f>
        <v>0.1</v>
      </c>
    </row>
    <row r="67" spans="1:2" ht="15">
      <c r="A67" s="7" t="s">
        <v>121</v>
      </c>
      <c r="B67" s="16">
        <f>0.25*0.5</f>
        <v>0.125</v>
      </c>
    </row>
    <row r="68" spans="1:2" ht="15">
      <c r="A68" s="7" t="s">
        <v>122</v>
      </c>
      <c r="B68" s="16">
        <f>0.3*0.5</f>
        <v>0.15</v>
      </c>
    </row>
    <row r="69" spans="1:2" ht="15">
      <c r="A69" s="8" t="s">
        <v>123</v>
      </c>
      <c r="B69" s="17">
        <f>0.05*0.3</f>
        <v>1.4999999999999999E-2</v>
      </c>
    </row>
    <row r="70" spans="1:2" ht="15">
      <c r="A70" s="8" t="s">
        <v>124</v>
      </c>
      <c r="B70" s="17">
        <f>0.1*0.3</f>
        <v>0.03</v>
      </c>
    </row>
    <row r="71" spans="1:2" ht="15">
      <c r="A71" s="8" t="s">
        <v>125</v>
      </c>
      <c r="B71" s="17">
        <f>0.15*0.3</f>
        <v>4.4999999999999998E-2</v>
      </c>
    </row>
    <row r="72" spans="1:2" ht="15">
      <c r="A72" s="8" t="s">
        <v>126</v>
      </c>
      <c r="B72" s="17">
        <f>0.2*0.3</f>
        <v>0.06</v>
      </c>
    </row>
    <row r="73" spans="1:2" ht="15">
      <c r="A73" s="8" t="s">
        <v>127</v>
      </c>
      <c r="B73" s="17">
        <f>0.25*0.3</f>
        <v>7.4999999999999997E-2</v>
      </c>
    </row>
    <row r="74" spans="1:2" ht="15">
      <c r="A74" s="8" t="s">
        <v>128</v>
      </c>
      <c r="B74" s="17">
        <f>0.3*0.3</f>
        <v>0.09</v>
      </c>
    </row>
    <row r="75" spans="1:2" ht="15">
      <c r="A75" s="6" t="s">
        <v>31</v>
      </c>
      <c r="B75" s="15">
        <v>0.05</v>
      </c>
    </row>
    <row r="76" spans="1:2" ht="15">
      <c r="A76" s="6" t="s">
        <v>32</v>
      </c>
      <c r="B76" s="15">
        <v>0.15</v>
      </c>
    </row>
    <row r="77" spans="1:2" ht="15">
      <c r="A77" s="6" t="s">
        <v>33</v>
      </c>
      <c r="B77" s="15">
        <v>0.3</v>
      </c>
    </row>
    <row r="78" spans="1:2" ht="15">
      <c r="A78" s="6" t="s">
        <v>34</v>
      </c>
      <c r="B78" s="15">
        <v>0.45</v>
      </c>
    </row>
    <row r="79" spans="1:2" ht="15">
      <c r="A79" s="6" t="s">
        <v>6</v>
      </c>
      <c r="B79" s="15">
        <v>0.5</v>
      </c>
    </row>
    <row r="80" spans="1:2" ht="15">
      <c r="A80" s="6" t="s">
        <v>35</v>
      </c>
      <c r="B80" s="15">
        <v>0.6</v>
      </c>
    </row>
    <row r="81" spans="1:2" ht="15">
      <c r="A81" s="6" t="s">
        <v>141</v>
      </c>
      <c r="B81" s="15">
        <v>0.65</v>
      </c>
    </row>
    <row r="82" spans="1:2" ht="15">
      <c r="A82" s="7" t="s">
        <v>129</v>
      </c>
      <c r="B82" s="16">
        <f>0.05*0.5</f>
        <v>2.5000000000000001E-2</v>
      </c>
    </row>
    <row r="83" spans="1:2" ht="15">
      <c r="A83" s="7" t="s">
        <v>130</v>
      </c>
      <c r="B83" s="16">
        <f>0.15*0.5</f>
        <v>7.4999999999999997E-2</v>
      </c>
    </row>
    <row r="84" spans="1:2" ht="15">
      <c r="A84" s="7" t="s">
        <v>131</v>
      </c>
      <c r="B84" s="16">
        <f>0.3*0.5</f>
        <v>0.15</v>
      </c>
    </row>
    <row r="85" spans="1:2" ht="15">
      <c r="A85" s="7" t="s">
        <v>132</v>
      </c>
      <c r="B85" s="16">
        <f>0.45*0.5</f>
        <v>0.22500000000000001</v>
      </c>
    </row>
    <row r="86" spans="1:2" ht="15">
      <c r="A86" s="7" t="s">
        <v>133</v>
      </c>
      <c r="B86" s="16">
        <f>0.5*0.5</f>
        <v>0.25</v>
      </c>
    </row>
    <row r="87" spans="1:2" ht="15">
      <c r="A87" s="7" t="s">
        <v>134</v>
      </c>
      <c r="B87" s="16">
        <f>0.6*0.5</f>
        <v>0.3</v>
      </c>
    </row>
    <row r="88" spans="1:2" ht="15">
      <c r="A88" s="7" t="s">
        <v>142</v>
      </c>
      <c r="B88" s="16">
        <f>0.65*0.5</f>
        <v>0.32500000000000001</v>
      </c>
    </row>
    <row r="89" spans="1:2" ht="15">
      <c r="A89" s="8" t="s">
        <v>135</v>
      </c>
      <c r="B89" s="17">
        <f>0.05*0.3</f>
        <v>1.4999999999999999E-2</v>
      </c>
    </row>
    <row r="90" spans="1:2" ht="15">
      <c r="A90" s="8" t="s">
        <v>136</v>
      </c>
      <c r="B90" s="17">
        <f>0.15*0.3</f>
        <v>4.4999999999999998E-2</v>
      </c>
    </row>
    <row r="91" spans="1:2" ht="15">
      <c r="A91" s="8" t="s">
        <v>137</v>
      </c>
      <c r="B91" s="17">
        <f>0.3*0.3</f>
        <v>0.09</v>
      </c>
    </row>
    <row r="92" spans="1:2" ht="15">
      <c r="A92" s="8" t="s">
        <v>138</v>
      </c>
      <c r="B92" s="17">
        <f>0.45*0.3</f>
        <v>0.13500000000000001</v>
      </c>
    </row>
    <row r="93" spans="1:2" ht="15">
      <c r="A93" s="8" t="s">
        <v>139</v>
      </c>
      <c r="B93" s="17">
        <f>0.5*0.3</f>
        <v>0.15</v>
      </c>
    </row>
    <row r="94" spans="1:2" ht="15">
      <c r="A94" s="8" t="s">
        <v>140</v>
      </c>
      <c r="B94" s="17">
        <f>0.6*0.3</f>
        <v>0.18</v>
      </c>
    </row>
    <row r="95" spans="1:2" ht="15">
      <c r="A95" s="8" t="s">
        <v>143</v>
      </c>
      <c r="B95" s="17">
        <f>0.65*0.3</f>
        <v>0.19500000000000001</v>
      </c>
    </row>
    <row r="96" spans="1:2" ht="15">
      <c r="A96" s="6" t="s">
        <v>36</v>
      </c>
      <c r="B96" s="6">
        <v>0.05</v>
      </c>
    </row>
    <row r="97" spans="1:2" ht="15">
      <c r="A97" s="6" t="s">
        <v>37</v>
      </c>
      <c r="B97" s="15">
        <v>0.2</v>
      </c>
    </row>
    <row r="98" spans="1:2" ht="15">
      <c r="A98" s="6" t="s">
        <v>11</v>
      </c>
      <c r="B98" s="15">
        <v>0.35</v>
      </c>
    </row>
    <row r="99" spans="1:2" ht="15">
      <c r="A99" s="6" t="s">
        <v>38</v>
      </c>
      <c r="B99" s="15">
        <v>0.45</v>
      </c>
    </row>
    <row r="100" spans="1:2" ht="15">
      <c r="A100" s="6" t="s">
        <v>39</v>
      </c>
      <c r="B100" s="15">
        <v>0.5</v>
      </c>
    </row>
    <row r="101" spans="1:2" ht="15">
      <c r="A101" s="6" t="s">
        <v>40</v>
      </c>
      <c r="B101" s="15">
        <v>0.55000000000000004</v>
      </c>
    </row>
    <row r="102" spans="1:2" ht="15">
      <c r="A102" s="9" t="s">
        <v>169</v>
      </c>
      <c r="B102" s="18">
        <f>B96+0.1</f>
        <v>0.15000000000000002</v>
      </c>
    </row>
    <row r="103" spans="1:2" ht="15">
      <c r="A103" s="9" t="s">
        <v>170</v>
      </c>
      <c r="B103" s="18">
        <f t="shared" ref="B103:B107" si="0">B97+0.1</f>
        <v>0.30000000000000004</v>
      </c>
    </row>
    <row r="104" spans="1:2" ht="15">
      <c r="A104" s="9" t="s">
        <v>171</v>
      </c>
      <c r="B104" s="18">
        <f t="shared" si="0"/>
        <v>0.44999999999999996</v>
      </c>
    </row>
    <row r="105" spans="1:2" ht="15">
      <c r="A105" s="9" t="s">
        <v>172</v>
      </c>
      <c r="B105" s="18">
        <f t="shared" si="0"/>
        <v>0.55000000000000004</v>
      </c>
    </row>
    <row r="106" spans="1:2" ht="15">
      <c r="A106" s="9" t="s">
        <v>173</v>
      </c>
      <c r="B106" s="18">
        <f t="shared" si="0"/>
        <v>0.6</v>
      </c>
    </row>
    <row r="107" spans="1:2" ht="15">
      <c r="A107" s="9" t="s">
        <v>174</v>
      </c>
      <c r="B107" s="18">
        <f t="shared" si="0"/>
        <v>0.65</v>
      </c>
    </row>
    <row r="108" spans="1:2" ht="15">
      <c r="A108" s="7" t="s">
        <v>144</v>
      </c>
      <c r="B108" s="16">
        <f>0.05*0.5</f>
        <v>2.5000000000000001E-2</v>
      </c>
    </row>
    <row r="109" spans="1:2" ht="15">
      <c r="A109" s="7" t="s">
        <v>145</v>
      </c>
      <c r="B109" s="16">
        <f>0.15*0.5</f>
        <v>7.4999999999999997E-2</v>
      </c>
    </row>
    <row r="110" spans="1:2" ht="15">
      <c r="A110" s="7" t="s">
        <v>146</v>
      </c>
      <c r="B110" s="16">
        <f>0.2*0.5</f>
        <v>0.1</v>
      </c>
    </row>
    <row r="111" spans="1:2" ht="15">
      <c r="A111" s="7" t="s">
        <v>147</v>
      </c>
      <c r="B111" s="16">
        <f>0.25*0.5</f>
        <v>0.125</v>
      </c>
    </row>
    <row r="112" spans="1:2" ht="15">
      <c r="A112" s="7" t="s">
        <v>148</v>
      </c>
      <c r="B112" s="16">
        <f>0.3*0.5</f>
        <v>0.15</v>
      </c>
    </row>
    <row r="113" spans="1:2" ht="15">
      <c r="A113" s="7" t="s">
        <v>149</v>
      </c>
      <c r="B113" s="16">
        <f>0.4*0.5</f>
        <v>0.2</v>
      </c>
    </row>
    <row r="114" spans="1:2" ht="15">
      <c r="A114" s="8" t="s">
        <v>150</v>
      </c>
      <c r="B114" s="17">
        <f>0.05*0.3</f>
        <v>1.4999999999999999E-2</v>
      </c>
    </row>
    <row r="115" spans="1:2" ht="15">
      <c r="A115" s="8" t="s">
        <v>151</v>
      </c>
      <c r="B115" s="17">
        <f>0.15*0.3</f>
        <v>4.4999999999999998E-2</v>
      </c>
    </row>
    <row r="116" spans="1:2" ht="15">
      <c r="A116" s="8" t="s">
        <v>152</v>
      </c>
      <c r="B116" s="17">
        <f>0.2*0.3</f>
        <v>0.06</v>
      </c>
    </row>
    <row r="117" spans="1:2" ht="15">
      <c r="A117" s="8" t="s">
        <v>153</v>
      </c>
      <c r="B117" s="17">
        <f>0.25*0.3</f>
        <v>7.4999999999999997E-2</v>
      </c>
    </row>
    <row r="118" spans="1:2" ht="15">
      <c r="A118" s="8" t="s">
        <v>154</v>
      </c>
      <c r="B118" s="17">
        <f>0.3*0.3</f>
        <v>0.09</v>
      </c>
    </row>
    <row r="119" spans="1:2" ht="15">
      <c r="A119" s="8" t="s">
        <v>155</v>
      </c>
      <c r="B119" s="17">
        <f>0.4*0.3</f>
        <v>0.12</v>
      </c>
    </row>
    <row r="120" spans="1:2" ht="15">
      <c r="A120" s="10" t="s">
        <v>0</v>
      </c>
      <c r="B120" s="10">
        <v>0.15</v>
      </c>
    </row>
    <row r="121" spans="1:2" ht="15">
      <c r="A121" s="11" t="s">
        <v>156</v>
      </c>
      <c r="B121" s="11">
        <f>0.15*0.5</f>
        <v>7.4999999999999997E-2</v>
      </c>
    </row>
    <row r="122" spans="1:2" ht="15">
      <c r="A122" s="12" t="s">
        <v>157</v>
      </c>
      <c r="B122" s="12">
        <f>0.15*0.3</f>
        <v>4.4999999999999998E-2</v>
      </c>
    </row>
    <row r="123" spans="1:2" ht="15">
      <c r="A123" s="10" t="s">
        <v>1</v>
      </c>
      <c r="B123" s="19">
        <v>0.2</v>
      </c>
    </row>
    <row r="124" spans="1:2" ht="15">
      <c r="A124" s="11" t="s">
        <v>158</v>
      </c>
      <c r="B124" s="20">
        <f>0.2*0.5</f>
        <v>0.1</v>
      </c>
    </row>
    <row r="125" spans="1:2" ht="15">
      <c r="A125" s="12" t="s">
        <v>159</v>
      </c>
      <c r="B125" s="21">
        <f>0.2*0.3</f>
        <v>0.06</v>
      </c>
    </row>
    <row r="126" spans="1:2" ht="15">
      <c r="A126" s="10" t="s">
        <v>41</v>
      </c>
      <c r="B126" s="19">
        <v>0.1</v>
      </c>
    </row>
    <row r="127" spans="1:2" ht="15">
      <c r="A127" s="11" t="s">
        <v>163</v>
      </c>
      <c r="B127" s="20">
        <f>0.1*0.5</f>
        <v>0.05</v>
      </c>
    </row>
    <row r="128" spans="1:2" ht="15">
      <c r="A128" s="12" t="s">
        <v>164</v>
      </c>
      <c r="B128" s="21">
        <f>0.1*0.3</f>
        <v>0.03</v>
      </c>
    </row>
    <row r="129" spans="1:2" ht="15">
      <c r="A129" s="10" t="s">
        <v>76</v>
      </c>
      <c r="B129" s="19">
        <v>0.2</v>
      </c>
    </row>
    <row r="130" spans="1:2" ht="15">
      <c r="A130" s="11" t="s">
        <v>165</v>
      </c>
      <c r="B130" s="20">
        <f>0.2*0.5</f>
        <v>0.1</v>
      </c>
    </row>
    <row r="131" spans="1:2" ht="15">
      <c r="A131" s="12" t="s">
        <v>166</v>
      </c>
      <c r="B131" s="21">
        <f>0.2*0.3</f>
        <v>0.06</v>
      </c>
    </row>
    <row r="132" spans="1:2" ht="15">
      <c r="A132" s="10" t="s">
        <v>9</v>
      </c>
      <c r="B132" s="19">
        <v>0.5</v>
      </c>
    </row>
    <row r="133" spans="1:2" ht="15">
      <c r="A133" s="11" t="s">
        <v>167</v>
      </c>
      <c r="B133" s="20">
        <f>0.5*0.5</f>
        <v>0.25</v>
      </c>
    </row>
    <row r="134" spans="1:2" ht="15">
      <c r="A134" s="12" t="s">
        <v>168</v>
      </c>
      <c r="B134" s="21">
        <f>0.5*0.3</f>
        <v>0.15</v>
      </c>
    </row>
    <row r="135" spans="1:2" ht="15">
      <c r="A135" s="10" t="s">
        <v>478</v>
      </c>
      <c r="B135" s="19">
        <v>0.3</v>
      </c>
    </row>
    <row r="136" spans="1:2" ht="15">
      <c r="A136" s="10" t="s">
        <v>479</v>
      </c>
      <c r="B136" s="19">
        <v>0.6</v>
      </c>
    </row>
    <row r="137" spans="1:2" ht="15">
      <c r="A137" s="10" t="s">
        <v>480</v>
      </c>
      <c r="B137" s="19">
        <v>0.9</v>
      </c>
    </row>
    <row r="138" spans="1:2" ht="15">
      <c r="A138" s="10" t="s">
        <v>481</v>
      </c>
      <c r="B138" s="19">
        <v>1.2</v>
      </c>
    </row>
    <row r="139" spans="1:2" ht="15">
      <c r="A139" s="10" t="s">
        <v>482</v>
      </c>
      <c r="B139" s="19">
        <v>1.5</v>
      </c>
    </row>
    <row r="140" spans="1:2" ht="15">
      <c r="A140" s="10" t="s">
        <v>483</v>
      </c>
      <c r="B140" s="19">
        <v>1.8</v>
      </c>
    </row>
    <row r="141" spans="1:2" ht="15">
      <c r="A141" s="10" t="s">
        <v>484</v>
      </c>
      <c r="B141" s="19">
        <v>2.1</v>
      </c>
    </row>
    <row r="142" spans="1:2" ht="15">
      <c r="A142" s="10" t="s">
        <v>485</v>
      </c>
      <c r="B142" s="19">
        <v>2.4</v>
      </c>
    </row>
    <row r="143" spans="1:2" ht="15">
      <c r="A143" s="10" t="s">
        <v>486</v>
      </c>
      <c r="B143" s="19">
        <v>2.7</v>
      </c>
    </row>
    <row r="144" spans="1:2" ht="15">
      <c r="A144" s="10" t="s">
        <v>487</v>
      </c>
      <c r="B144" s="19">
        <v>3</v>
      </c>
    </row>
    <row r="145" spans="1:2" ht="15">
      <c r="A145" s="11" t="s">
        <v>488</v>
      </c>
      <c r="B145" s="20">
        <v>0.15</v>
      </c>
    </row>
    <row r="146" spans="1:2" ht="15">
      <c r="A146" s="11" t="s">
        <v>489</v>
      </c>
      <c r="B146" s="20">
        <v>0.3</v>
      </c>
    </row>
    <row r="147" spans="1:2" ht="15">
      <c r="A147" s="11" t="s">
        <v>490</v>
      </c>
      <c r="B147" s="20">
        <v>0.45</v>
      </c>
    </row>
    <row r="148" spans="1:2" ht="15">
      <c r="A148" s="11" t="s">
        <v>491</v>
      </c>
      <c r="B148" s="20">
        <v>0.6</v>
      </c>
    </row>
    <row r="149" spans="1:2" ht="15">
      <c r="A149" s="11" t="s">
        <v>492</v>
      </c>
      <c r="B149" s="20">
        <v>0.75</v>
      </c>
    </row>
    <row r="150" spans="1:2" ht="15">
      <c r="A150" s="11" t="s">
        <v>493</v>
      </c>
      <c r="B150" s="20">
        <v>0.9</v>
      </c>
    </row>
    <row r="151" spans="1:2" ht="15">
      <c r="A151" s="11" t="s">
        <v>494</v>
      </c>
      <c r="B151" s="20">
        <v>1.05</v>
      </c>
    </row>
    <row r="152" spans="1:2" ht="15">
      <c r="A152" s="11" t="s">
        <v>495</v>
      </c>
      <c r="B152" s="20">
        <v>1.2</v>
      </c>
    </row>
    <row r="153" spans="1:2" ht="15">
      <c r="A153" s="11" t="s">
        <v>496</v>
      </c>
      <c r="B153" s="20">
        <v>1.35</v>
      </c>
    </row>
    <row r="154" spans="1:2" ht="15">
      <c r="A154" s="11" t="s">
        <v>497</v>
      </c>
      <c r="B154" s="20">
        <v>1.5</v>
      </c>
    </row>
    <row r="155" spans="1:2" ht="15">
      <c r="A155" s="12" t="s">
        <v>498</v>
      </c>
      <c r="B155" s="21">
        <f>0.3*0.3</f>
        <v>0.09</v>
      </c>
    </row>
    <row r="156" spans="1:2" ht="15">
      <c r="A156" s="12" t="s">
        <v>499</v>
      </c>
      <c r="B156" s="21">
        <f>0.6*0.3</f>
        <v>0.18</v>
      </c>
    </row>
    <row r="157" spans="1:2" ht="15">
      <c r="A157" s="12" t="s">
        <v>500</v>
      </c>
      <c r="B157" s="21">
        <f>0.9*0.3</f>
        <v>0.27</v>
      </c>
    </row>
    <row r="158" spans="1:2" ht="15">
      <c r="A158" s="12" t="s">
        <v>501</v>
      </c>
      <c r="B158" s="21">
        <f>1.2*0.3</f>
        <v>0.36</v>
      </c>
    </row>
    <row r="159" spans="1:2" ht="15">
      <c r="A159" s="12" t="s">
        <v>502</v>
      </c>
      <c r="B159" s="21">
        <f>1.5*0.3</f>
        <v>0.44999999999999996</v>
      </c>
    </row>
    <row r="160" spans="1:2" ht="15">
      <c r="A160" s="12" t="s">
        <v>503</v>
      </c>
      <c r="B160" s="21">
        <f>1.8*0.3</f>
        <v>0.54</v>
      </c>
    </row>
    <row r="161" spans="1:2" ht="15">
      <c r="A161" s="12" t="s">
        <v>504</v>
      </c>
      <c r="B161" s="21">
        <f>2.1*0.3</f>
        <v>0.63</v>
      </c>
    </row>
    <row r="162" spans="1:2" ht="15">
      <c r="A162" s="12" t="s">
        <v>505</v>
      </c>
      <c r="B162" s="21">
        <f>2.4*0.3</f>
        <v>0.72</v>
      </c>
    </row>
    <row r="163" spans="1:2" ht="15">
      <c r="A163" s="12" t="s">
        <v>506</v>
      </c>
      <c r="B163" s="21">
        <f>2.7*0.3</f>
        <v>0.81</v>
      </c>
    </row>
    <row r="164" spans="1:2" ht="15">
      <c r="A164" s="12" t="s">
        <v>507</v>
      </c>
      <c r="B164" s="21">
        <f>3*0.3</f>
        <v>0.89999999999999991</v>
      </c>
    </row>
    <row r="165" spans="1:2" ht="15">
      <c r="A165" s="13" t="s">
        <v>42</v>
      </c>
      <c r="B165" s="22">
        <v>2.7</v>
      </c>
    </row>
    <row r="166" spans="1:2" ht="15">
      <c r="A166" s="13" t="s">
        <v>43</v>
      </c>
      <c r="B166" s="22">
        <v>2.1</v>
      </c>
    </row>
    <row r="167" spans="1:2" ht="15">
      <c r="A167" s="13" t="s">
        <v>44</v>
      </c>
      <c r="B167" s="22">
        <v>3</v>
      </c>
    </row>
    <row r="168" spans="1:2" ht="15">
      <c r="A168" s="13" t="s">
        <v>45</v>
      </c>
      <c r="B168" s="22">
        <v>2.7</v>
      </c>
    </row>
    <row r="169" spans="1:2" ht="15">
      <c r="A169" s="13" t="s">
        <v>160</v>
      </c>
      <c r="B169" s="22">
        <v>3.2</v>
      </c>
    </row>
    <row r="170" spans="1:2" ht="15">
      <c r="A170" s="13" t="s">
        <v>46</v>
      </c>
      <c r="B170" s="22">
        <v>2.9</v>
      </c>
    </row>
    <row r="171" spans="1:2" ht="15">
      <c r="A171" s="13" t="s">
        <v>47</v>
      </c>
      <c r="B171" s="22">
        <v>2.6</v>
      </c>
    </row>
    <row r="172" spans="1:2" ht="15">
      <c r="A172" s="13" t="s">
        <v>48</v>
      </c>
      <c r="B172" s="22">
        <v>2.4</v>
      </c>
    </row>
    <row r="173" spans="1:2" ht="15">
      <c r="A173" s="13" t="s">
        <v>49</v>
      </c>
      <c r="B173" s="22">
        <v>2.1</v>
      </c>
    </row>
    <row r="174" spans="1:2" ht="15">
      <c r="A174" s="13" t="s">
        <v>58</v>
      </c>
      <c r="B174" s="22">
        <v>3</v>
      </c>
    </row>
    <row r="175" spans="1:2" ht="15">
      <c r="A175" s="13" t="s">
        <v>59</v>
      </c>
      <c r="B175" s="22">
        <v>2.5</v>
      </c>
    </row>
    <row r="176" spans="1:2" ht="15">
      <c r="A176" s="13" t="s">
        <v>60</v>
      </c>
      <c r="B176" s="22">
        <v>2.8</v>
      </c>
    </row>
    <row r="177" spans="1:2" ht="15">
      <c r="A177" s="13" t="s">
        <v>61</v>
      </c>
      <c r="B177" s="22">
        <v>2.4</v>
      </c>
    </row>
    <row r="178" spans="1:2" ht="15">
      <c r="A178" s="13" t="s">
        <v>62</v>
      </c>
      <c r="B178" s="22">
        <v>2.9</v>
      </c>
    </row>
    <row r="179" spans="1:2" ht="15">
      <c r="A179" s="13" t="s">
        <v>63</v>
      </c>
      <c r="B179" s="22">
        <v>2.6</v>
      </c>
    </row>
    <row r="180" spans="1:2" ht="15">
      <c r="A180" s="13" t="s">
        <v>64</v>
      </c>
      <c r="B180" s="22">
        <v>3.2</v>
      </c>
    </row>
    <row r="181" spans="1:2" ht="15">
      <c r="A181" s="13" t="s">
        <v>65</v>
      </c>
      <c r="B181" s="22">
        <v>2.7</v>
      </c>
    </row>
    <row r="182" spans="1:2" ht="15">
      <c r="A182" s="13" t="s">
        <v>66</v>
      </c>
      <c r="B182" s="22">
        <v>2.2999999999999998</v>
      </c>
    </row>
    <row r="183" spans="1:2" ht="15">
      <c r="A183" s="13" t="s">
        <v>67</v>
      </c>
      <c r="B183" s="22">
        <v>2.1</v>
      </c>
    </row>
    <row r="184" spans="1:2" ht="15">
      <c r="A184" s="13" t="s">
        <v>68</v>
      </c>
      <c r="B184" s="13">
        <v>2.7</v>
      </c>
    </row>
    <row r="185" spans="1:2" ht="15">
      <c r="A185" s="13" t="s">
        <v>69</v>
      </c>
      <c r="B185" s="13">
        <v>2.5</v>
      </c>
    </row>
    <row r="186" spans="1:2" ht="15">
      <c r="A186" s="13" t="s">
        <v>70</v>
      </c>
      <c r="B186" s="13">
        <v>2.4</v>
      </c>
    </row>
    <row r="187" spans="1:2" ht="15">
      <c r="A187" s="13" t="s">
        <v>71</v>
      </c>
      <c r="B187" s="13">
        <v>2.2000000000000002</v>
      </c>
    </row>
    <row r="188" spans="1:2" ht="15">
      <c r="A188" s="13" t="s">
        <v>161</v>
      </c>
      <c r="B188" s="13">
        <v>3.3</v>
      </c>
    </row>
    <row r="189" spans="1:2" ht="15">
      <c r="A189" s="13" t="s">
        <v>72</v>
      </c>
      <c r="B189" s="22">
        <v>3</v>
      </c>
    </row>
    <row r="190" spans="1:2" ht="15">
      <c r="A190" s="13" t="s">
        <v>74</v>
      </c>
      <c r="B190" s="13">
        <v>2.6</v>
      </c>
    </row>
    <row r="191" spans="1:2" ht="15">
      <c r="A191" s="13" t="s">
        <v>73</v>
      </c>
      <c r="B191" s="13">
        <v>2.4</v>
      </c>
    </row>
    <row r="192" spans="1:2" ht="15">
      <c r="A192" s="13" t="s">
        <v>75</v>
      </c>
      <c r="B192" s="13">
        <v>2.1</v>
      </c>
    </row>
    <row r="193" spans="1:2" ht="15">
      <c r="A193" s="13" t="s">
        <v>50</v>
      </c>
      <c r="B193" s="13">
        <v>2.5</v>
      </c>
    </row>
    <row r="194" spans="1:2" ht="15">
      <c r="A194" s="13" t="s">
        <v>51</v>
      </c>
      <c r="B194" s="13">
        <v>2.2999999999999998</v>
      </c>
    </row>
    <row r="195" spans="1:2" ht="15">
      <c r="A195" s="13" t="s">
        <v>52</v>
      </c>
      <c r="B195" s="13">
        <v>2.6</v>
      </c>
    </row>
    <row r="196" spans="1:2" ht="15">
      <c r="A196" s="13" t="s">
        <v>53</v>
      </c>
      <c r="B196" s="13">
        <v>2.2999999999999998</v>
      </c>
    </row>
    <row r="197" spans="1:2" ht="15">
      <c r="A197" s="13" t="s">
        <v>54</v>
      </c>
      <c r="B197" s="13">
        <v>2.6</v>
      </c>
    </row>
    <row r="198" spans="1:2" ht="15">
      <c r="A198" s="13" t="s">
        <v>55</v>
      </c>
      <c r="B198" s="13">
        <v>2.2999999999999998</v>
      </c>
    </row>
    <row r="199" spans="1:2" ht="15">
      <c r="A199" s="13" t="s">
        <v>162</v>
      </c>
      <c r="B199" s="13">
        <v>2.9</v>
      </c>
    </row>
    <row r="200" spans="1:2" ht="15">
      <c r="A200" s="13" t="s">
        <v>56</v>
      </c>
      <c r="B200" s="13">
        <v>2.4</v>
      </c>
    </row>
    <row r="201" spans="1:2" ht="15">
      <c r="A201" s="13" t="s">
        <v>57</v>
      </c>
      <c r="B201" s="13">
        <v>2.1</v>
      </c>
    </row>
  </sheetData>
  <sheetProtection sheet="1" objects="1" scenarios="1"/>
  <phoneticPr fontId="1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964F2-A890-4879-8403-994068130CEC}">
  <sheetPr>
    <tabColor theme="9" tint="0.59999389629810485"/>
    <pageSetUpPr fitToPage="1"/>
  </sheetPr>
  <dimension ref="A1:AE67"/>
  <sheetViews>
    <sheetView zoomScale="80" zoomScaleNormal="80" workbookViewId="0">
      <selection activeCell="F4" sqref="F4:I5"/>
    </sheetView>
  </sheetViews>
  <sheetFormatPr defaultColWidth="8.875" defaultRowHeight="12.75"/>
  <cols>
    <col min="1" max="1" width="11.25" style="5" customWidth="1"/>
    <col min="2" max="2" width="13.625" style="5" customWidth="1"/>
    <col min="3" max="3" width="5.75" style="23" customWidth="1"/>
    <col min="4" max="4" width="16.375" style="23" customWidth="1"/>
    <col min="5" max="5" width="7.5" style="23" bestFit="1" customWidth="1"/>
    <col min="6" max="25" width="6.75" style="23" customWidth="1"/>
    <col min="26" max="30" width="5.75" style="23" customWidth="1"/>
    <col min="31" max="31" width="12.875" style="23" customWidth="1"/>
    <col min="32" max="16384" width="8.875" style="23"/>
  </cols>
  <sheetData>
    <row r="1" spans="1:31">
      <c r="D1" s="85" t="s">
        <v>357</v>
      </c>
      <c r="K1" s="85"/>
      <c r="L1" s="85"/>
    </row>
    <row r="2" spans="1:31">
      <c r="D2" s="85" t="s">
        <v>356</v>
      </c>
    </row>
    <row r="3" spans="1:31" ht="6.75" customHeight="1" thickBot="1"/>
    <row r="4" spans="1:31" ht="18.75" customHeight="1">
      <c r="F4" s="214" t="s">
        <v>191</v>
      </c>
      <c r="G4" s="215"/>
      <c r="H4" s="215"/>
      <c r="I4" s="216"/>
      <c r="L4" s="220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2"/>
    </row>
    <row r="5" spans="1:31" ht="19.5" customHeight="1" thickBot="1">
      <c r="C5" s="213" t="s">
        <v>188</v>
      </c>
      <c r="D5" s="213"/>
      <c r="E5" s="84" t="s">
        <v>190</v>
      </c>
      <c r="F5" s="217"/>
      <c r="G5" s="218"/>
      <c r="H5" s="218"/>
      <c r="I5" s="219"/>
      <c r="K5" s="62" t="s">
        <v>189</v>
      </c>
      <c r="L5" s="223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5"/>
    </row>
    <row r="6" spans="1:31" ht="13.5" thickBot="1"/>
    <row r="7" spans="1:31" ht="18.75" customHeight="1">
      <c r="A7" s="226" t="s">
        <v>197</v>
      </c>
      <c r="B7" s="227"/>
      <c r="C7" s="201"/>
      <c r="D7" s="202"/>
      <c r="E7" s="202"/>
      <c r="F7" s="202"/>
      <c r="G7" s="202"/>
      <c r="H7" s="202"/>
      <c r="I7" s="202"/>
      <c r="J7" s="202"/>
      <c r="K7" s="203"/>
      <c r="L7" s="198" t="s">
        <v>239</v>
      </c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200"/>
    </row>
    <row r="8" spans="1:31" ht="18.75" customHeight="1">
      <c r="A8" s="196" t="s">
        <v>198</v>
      </c>
      <c r="B8" s="197"/>
      <c r="C8" s="228" t="s">
        <v>536</v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30"/>
    </row>
    <row r="9" spans="1:31" ht="19.5" customHeight="1">
      <c r="A9" s="196" t="s">
        <v>199</v>
      </c>
      <c r="B9" s="197"/>
      <c r="C9" s="204"/>
      <c r="D9" s="205"/>
      <c r="E9" s="205"/>
      <c r="F9" s="205"/>
      <c r="G9" s="205"/>
      <c r="H9" s="205"/>
      <c r="I9" s="205"/>
      <c r="J9" s="205"/>
      <c r="K9" s="206"/>
      <c r="L9" s="207" t="s">
        <v>223</v>
      </c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9"/>
      <c r="AB9" s="210" t="str">
        <f>IF(C9="","",VLOOKUP(C9,作成手順!$B$131:$C$142,2,0))</f>
        <v/>
      </c>
      <c r="AC9" s="211"/>
      <c r="AD9" s="211"/>
      <c r="AE9" s="212"/>
    </row>
    <row r="10" spans="1:31" s="69" customFormat="1" ht="34.9" customHeight="1">
      <c r="A10" s="196" t="s">
        <v>220</v>
      </c>
      <c r="B10" s="197"/>
      <c r="C10" s="176"/>
      <c r="D10" s="177"/>
      <c r="E10" s="177"/>
      <c r="F10" s="177"/>
      <c r="G10" s="177"/>
      <c r="H10" s="177"/>
      <c r="I10" s="177"/>
      <c r="J10" s="177"/>
      <c r="K10" s="178"/>
      <c r="L10" s="179" t="s">
        <v>258</v>
      </c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1"/>
    </row>
    <row r="11" spans="1:31" s="69" customFormat="1" ht="33.6" customHeight="1">
      <c r="A11" s="196" t="s">
        <v>221</v>
      </c>
      <c r="B11" s="197"/>
      <c r="C11" s="176"/>
      <c r="D11" s="177"/>
      <c r="E11" s="177"/>
      <c r="F11" s="177"/>
      <c r="G11" s="177"/>
      <c r="H11" s="177"/>
      <c r="I11" s="177"/>
      <c r="J11" s="177"/>
      <c r="K11" s="178"/>
      <c r="L11" s="179" t="s">
        <v>224</v>
      </c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1"/>
    </row>
    <row r="12" spans="1:31" ht="35.25" customHeight="1" thickBot="1">
      <c r="A12" s="182" t="s">
        <v>222</v>
      </c>
      <c r="B12" s="183"/>
      <c r="C12" s="193"/>
      <c r="D12" s="194"/>
      <c r="E12" s="194"/>
      <c r="F12" s="194"/>
      <c r="G12" s="194"/>
      <c r="H12" s="194"/>
      <c r="I12" s="194"/>
      <c r="J12" s="194"/>
      <c r="K12" s="195"/>
      <c r="L12" s="190" t="s">
        <v>269</v>
      </c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2"/>
    </row>
    <row r="13" spans="1:31" ht="9" customHeight="1" thickBot="1">
      <c r="A13" s="8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31" ht="13.5" thickBot="1">
      <c r="A14" s="187" t="s">
        <v>80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9"/>
    </row>
    <row r="15" spans="1:31" ht="10.15" customHeight="1" thickBot="1">
      <c r="C15" s="5"/>
      <c r="D15" s="5"/>
      <c r="E15" s="5"/>
      <c r="F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26.45" customHeight="1" thickBot="1">
      <c r="A16" s="24" t="s">
        <v>78</v>
      </c>
      <c r="B16" s="25" t="s">
        <v>79</v>
      </c>
      <c r="C16" s="25" t="s">
        <v>77</v>
      </c>
      <c r="D16" s="184" t="s">
        <v>204</v>
      </c>
      <c r="E16" s="186"/>
      <c r="F16" s="184" t="s">
        <v>292</v>
      </c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6"/>
      <c r="Z16" s="184" t="s">
        <v>294</v>
      </c>
      <c r="AA16" s="185"/>
      <c r="AB16" s="185"/>
      <c r="AC16" s="185"/>
      <c r="AD16" s="186"/>
      <c r="AE16" s="25" t="s">
        <v>206</v>
      </c>
    </row>
    <row r="17" spans="1:31" ht="19.5" customHeight="1" thickBot="1">
      <c r="A17" s="61" t="s">
        <v>187</v>
      </c>
      <c r="B17" s="33" t="s">
        <v>4</v>
      </c>
      <c r="C17" s="34"/>
      <c r="D17" s="133"/>
      <c r="E17" s="132"/>
      <c r="F17" s="3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9"/>
      <c r="Z17" s="35"/>
      <c r="AA17" s="38"/>
      <c r="AB17" s="38"/>
      <c r="AC17" s="38"/>
      <c r="AD17" s="36"/>
      <c r="AE17" s="40"/>
    </row>
    <row r="18" spans="1:31" ht="19.5" customHeight="1" thickBot="1">
      <c r="A18" s="41"/>
      <c r="B18" s="26" t="s">
        <v>10</v>
      </c>
      <c r="C18" s="42"/>
      <c r="D18" s="134"/>
      <c r="E18" s="132"/>
      <c r="F18" s="43" t="str">
        <f>_xlfn.IFNA(VLOOKUP(F17,'Codes + Draft Values最新'!$A$3:$B$201,2,),"")</f>
        <v/>
      </c>
      <c r="G18" s="44" t="str">
        <f>_xlfn.IFNA(VLOOKUP(G17,'Codes + Draft Values最新'!$A$3:$B$201,2,),"")</f>
        <v/>
      </c>
      <c r="H18" s="44" t="str">
        <f>_xlfn.IFNA(VLOOKUP(H17,'Codes + Draft Values最新'!$A$3:$B$201,2,),"")</f>
        <v/>
      </c>
      <c r="I18" s="44" t="str">
        <f>_xlfn.IFNA(VLOOKUP(I17,'Codes + Draft Values最新'!$A$3:$B$201,2,),"")</f>
        <v/>
      </c>
      <c r="J18" s="44" t="str">
        <f>_xlfn.IFNA(VLOOKUP(J17,'Codes + Draft Values最新'!$A$3:$B$201,2,),"")</f>
        <v/>
      </c>
      <c r="K18" s="44" t="str">
        <f>_xlfn.IFNA(VLOOKUP(K17,'Codes + Draft Values最新'!$A$3:$B$201,2,),"")</f>
        <v/>
      </c>
      <c r="L18" s="44" t="str">
        <f>_xlfn.IFNA(VLOOKUP(L17,'Codes + Draft Values最新'!$A$3:$B$201,2,),"")</f>
        <v/>
      </c>
      <c r="M18" s="44" t="str">
        <f>_xlfn.IFNA(VLOOKUP(M17,'Codes + Draft Values最新'!$A$3:$B$201,2,),"")</f>
        <v/>
      </c>
      <c r="N18" s="44" t="str">
        <f>_xlfn.IFNA(VLOOKUP(N17,'Codes + Draft Values最新'!$A$3:$B$201,2,),"")</f>
        <v/>
      </c>
      <c r="O18" s="44" t="str">
        <f>_xlfn.IFNA(VLOOKUP(O17,'Codes + Draft Values最新'!$A$3:$B$201,2,),"")</f>
        <v/>
      </c>
      <c r="P18" s="44" t="str">
        <f>_xlfn.IFNA(VLOOKUP(P17,'Codes + Draft Values最新'!$A$3:$B$201,2,),"")</f>
        <v/>
      </c>
      <c r="Q18" s="44" t="str">
        <f>_xlfn.IFNA(VLOOKUP(Q17,'Codes + Draft Values最新'!$A$3:$B$201,2,),"")</f>
        <v/>
      </c>
      <c r="R18" s="44" t="str">
        <f>_xlfn.IFNA(VLOOKUP(R17,'Codes + Draft Values最新'!$A$3:$B$201,2,),"")</f>
        <v/>
      </c>
      <c r="S18" s="44" t="str">
        <f>_xlfn.IFNA(VLOOKUP(S17,'Codes + Draft Values最新'!$A$3:$B$201,2,),"")</f>
        <v/>
      </c>
      <c r="T18" s="44" t="str">
        <f>_xlfn.IFNA(VLOOKUP(T17,'Codes + Draft Values最新'!$A$3:$B$201,2,),"")</f>
        <v/>
      </c>
      <c r="U18" s="44" t="str">
        <f>_xlfn.IFNA(VLOOKUP(U17,'Codes + Draft Values最新'!$A$3:$B$201,2,),"")</f>
        <v/>
      </c>
      <c r="V18" s="44" t="str">
        <f>_xlfn.IFNA(VLOOKUP(V17,'Codes + Draft Values最新'!$A$3:$B$201,2,),"")</f>
        <v/>
      </c>
      <c r="W18" s="44" t="str">
        <f>_xlfn.IFNA(VLOOKUP(W17,'Codes + Draft Values最新'!$A$3:$B$201,2,),"")</f>
        <v/>
      </c>
      <c r="X18" s="44" t="str">
        <f>_xlfn.IFNA(VLOOKUP(X17,'Codes + Draft Values最新'!$A$3:$B$201,2,),"")</f>
        <v/>
      </c>
      <c r="Y18" s="45" t="str">
        <f>_xlfn.IFNA(VLOOKUP(Y17,'Codes + Draft Values最新'!$A$3:$B$201,2,),"")</f>
        <v/>
      </c>
      <c r="Z18" s="46" t="str">
        <f>_xlfn.IFNA(VLOOKUP(Z17,'Codes + Draft Values最新'!$A$3:$B$201,2,),"")</f>
        <v/>
      </c>
      <c r="AA18" s="44" t="str">
        <f>_xlfn.IFNA(VLOOKUP(AA17,'Codes + Draft Values最新'!$A$3:$B$201,2,),"")</f>
        <v/>
      </c>
      <c r="AB18" s="44" t="str">
        <f>_xlfn.IFNA(VLOOKUP(AB17,'Codes + Draft Values最新'!$A$3:$B$201,2,),"")</f>
        <v/>
      </c>
      <c r="AC18" s="44" t="str">
        <f>_xlfn.IFNA(VLOOKUP(AC17,'Codes + Draft Values最新'!$A$3:$B$201,2,),"")</f>
        <v/>
      </c>
      <c r="AD18" s="47" t="str">
        <f>_xlfn.IFNA(VLOOKUP(AD17,'Codes + Draft Values最新'!$A$3:$B$201,2,),"")</f>
        <v/>
      </c>
      <c r="AE18" s="48">
        <f>SUM(F18:AD18)</f>
        <v>0</v>
      </c>
    </row>
    <row r="19" spans="1:31" ht="19.5" customHeight="1" thickBot="1">
      <c r="A19" s="61" t="s">
        <v>187</v>
      </c>
      <c r="B19" s="49" t="s">
        <v>4</v>
      </c>
      <c r="C19" s="34"/>
      <c r="D19" s="133"/>
      <c r="E19" s="132"/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9"/>
      <c r="Z19" s="35"/>
      <c r="AA19" s="38"/>
      <c r="AB19" s="38"/>
      <c r="AC19" s="38"/>
      <c r="AD19" s="36"/>
      <c r="AE19" s="50"/>
    </row>
    <row r="20" spans="1:31" ht="19.5" customHeight="1" thickBot="1">
      <c r="A20" s="51"/>
      <c r="B20" s="27" t="s">
        <v>10</v>
      </c>
      <c r="C20" s="52"/>
      <c r="D20" s="134"/>
      <c r="E20" s="132"/>
      <c r="F20" s="53" t="str">
        <f>_xlfn.IFNA(VLOOKUP(F19,'Codes + Draft Values最新'!$A$3:$B$201,2,),"")</f>
        <v/>
      </c>
      <c r="G20" s="54" t="str">
        <f>_xlfn.IFNA(VLOOKUP(G19,'Codes + Draft Values最新'!$A$3:$B$201,2,),"")</f>
        <v/>
      </c>
      <c r="H20" s="54" t="str">
        <f>_xlfn.IFNA(VLOOKUP(H19,'Codes + Draft Values最新'!$A$3:$B$201,2,),"")</f>
        <v/>
      </c>
      <c r="I20" s="54" t="str">
        <f>_xlfn.IFNA(VLOOKUP(I19,'Codes + Draft Values最新'!$A$3:$B$201,2,),"")</f>
        <v/>
      </c>
      <c r="J20" s="54" t="str">
        <f>_xlfn.IFNA(VLOOKUP(J19,'Codes + Draft Values最新'!$A$3:$B$201,2,),"")</f>
        <v/>
      </c>
      <c r="K20" s="54" t="str">
        <f>_xlfn.IFNA(VLOOKUP(K19,'Codes + Draft Values最新'!$A$3:$B$201,2,),"")</f>
        <v/>
      </c>
      <c r="L20" s="54" t="str">
        <f>_xlfn.IFNA(VLOOKUP(L19,'Codes + Draft Values最新'!$A$3:$B$201,2,),"")</f>
        <v/>
      </c>
      <c r="M20" s="54" t="str">
        <f>_xlfn.IFNA(VLOOKUP(M19,'Codes + Draft Values最新'!$A$3:$B$201,2,),"")</f>
        <v/>
      </c>
      <c r="N20" s="54" t="str">
        <f>_xlfn.IFNA(VLOOKUP(N19,'Codes + Draft Values最新'!$A$3:$B$201,2,),"")</f>
        <v/>
      </c>
      <c r="O20" s="54" t="str">
        <f>_xlfn.IFNA(VLOOKUP(O19,'Codes + Draft Values最新'!$A$3:$B$201,2,),"")</f>
        <v/>
      </c>
      <c r="P20" s="54" t="str">
        <f>_xlfn.IFNA(VLOOKUP(P19,'Codes + Draft Values最新'!$A$3:$B$201,2,),"")</f>
        <v/>
      </c>
      <c r="Q20" s="54" t="str">
        <f>_xlfn.IFNA(VLOOKUP(Q19,'Codes + Draft Values最新'!$A$3:$B$201,2,),"")</f>
        <v/>
      </c>
      <c r="R20" s="54" t="str">
        <f>_xlfn.IFNA(VLOOKUP(R19,'Codes + Draft Values最新'!$A$3:$B$201,2,),"")</f>
        <v/>
      </c>
      <c r="S20" s="54" t="str">
        <f>_xlfn.IFNA(VLOOKUP(S19,'Codes + Draft Values最新'!$A$3:$B$201,2,),"")</f>
        <v/>
      </c>
      <c r="T20" s="54" t="str">
        <f>_xlfn.IFNA(VLOOKUP(T19,'Codes + Draft Values最新'!$A$3:$B$201,2,),"")</f>
        <v/>
      </c>
      <c r="U20" s="54" t="str">
        <f>_xlfn.IFNA(VLOOKUP(U19,'Codes + Draft Values最新'!$A$3:$B$201,2,),"")</f>
        <v/>
      </c>
      <c r="V20" s="54" t="str">
        <f>_xlfn.IFNA(VLOOKUP(V19,'Codes + Draft Values最新'!$A$3:$B$201,2,),"")</f>
        <v/>
      </c>
      <c r="W20" s="54" t="str">
        <f>_xlfn.IFNA(VLOOKUP(W19,'Codes + Draft Values最新'!$A$3:$B$201,2,),"")</f>
        <v/>
      </c>
      <c r="X20" s="54" t="str">
        <f>_xlfn.IFNA(VLOOKUP(X19,'Codes + Draft Values最新'!$A$3:$B$201,2,),"")</f>
        <v/>
      </c>
      <c r="Y20" s="55" t="str">
        <f>_xlfn.IFNA(VLOOKUP(Y19,'Codes + Draft Values最新'!$A$3:$B$201,2,),"")</f>
        <v/>
      </c>
      <c r="Z20" s="56" t="str">
        <f>_xlfn.IFNA(VLOOKUP(Z19,'Codes + Draft Values最新'!$A$3:$B$201,2,),"")</f>
        <v/>
      </c>
      <c r="AA20" s="54" t="str">
        <f>_xlfn.IFNA(VLOOKUP(AA19,'Codes + Draft Values最新'!$A$3:$B$201,2,),"")</f>
        <v/>
      </c>
      <c r="AB20" s="54" t="str">
        <f>_xlfn.IFNA(VLOOKUP(AB19,'Codes + Draft Values最新'!$A$3:$B$201,2,),"")</f>
        <v/>
      </c>
      <c r="AC20" s="54" t="str">
        <f>_xlfn.IFNA(VLOOKUP(AC19,'Codes + Draft Values最新'!$A$3:$B$201,2,),"")</f>
        <v/>
      </c>
      <c r="AD20" s="57" t="str">
        <f>_xlfn.IFNA(VLOOKUP(AD19,'Codes + Draft Values最新'!$A$3:$B$201,2,),"")</f>
        <v/>
      </c>
      <c r="AE20" s="58">
        <f>SUM(F20:AD20)</f>
        <v>0</v>
      </c>
    </row>
    <row r="21" spans="1:31" ht="19.5" customHeight="1" thickBot="1">
      <c r="A21" s="61" t="s">
        <v>187</v>
      </c>
      <c r="B21" s="33" t="s">
        <v>4</v>
      </c>
      <c r="C21" s="34"/>
      <c r="D21" s="133"/>
      <c r="E21" s="132"/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9"/>
      <c r="Z21" s="35"/>
      <c r="AA21" s="38"/>
      <c r="AB21" s="38"/>
      <c r="AC21" s="38"/>
      <c r="AD21" s="36"/>
      <c r="AE21" s="59"/>
    </row>
    <row r="22" spans="1:31" ht="19.5" customHeight="1" thickBot="1">
      <c r="A22" s="51"/>
      <c r="B22" s="27" t="s">
        <v>10</v>
      </c>
      <c r="C22" s="52"/>
      <c r="D22" s="134"/>
      <c r="E22" s="132"/>
      <c r="F22" s="53" t="str">
        <f>_xlfn.IFNA(VLOOKUP(F21,'Codes + Draft Values最新'!$A$3:$B$201,2,),"")</f>
        <v/>
      </c>
      <c r="G22" s="54" t="str">
        <f>_xlfn.IFNA(VLOOKUP(G21,'Codes + Draft Values最新'!$A$3:$B$201,2,),"")</f>
        <v/>
      </c>
      <c r="H22" s="54" t="str">
        <f>_xlfn.IFNA(VLOOKUP(H21,'Codes + Draft Values最新'!$A$3:$B$201,2,),"")</f>
        <v/>
      </c>
      <c r="I22" s="54" t="str">
        <f>_xlfn.IFNA(VLOOKUP(I21,'Codes + Draft Values最新'!$A$3:$B$201,2,),"")</f>
        <v/>
      </c>
      <c r="J22" s="54" t="str">
        <f>_xlfn.IFNA(VLOOKUP(J21,'Codes + Draft Values最新'!$A$3:$B$201,2,),"")</f>
        <v/>
      </c>
      <c r="K22" s="54" t="str">
        <f>_xlfn.IFNA(VLOOKUP(K21,'Codes + Draft Values最新'!$A$3:$B$201,2,),"")</f>
        <v/>
      </c>
      <c r="L22" s="54" t="str">
        <f>_xlfn.IFNA(VLOOKUP(L21,'Codes + Draft Values最新'!$A$3:$B$201,2,),"")</f>
        <v/>
      </c>
      <c r="M22" s="54" t="str">
        <f>_xlfn.IFNA(VLOOKUP(M21,'Codes + Draft Values最新'!$A$3:$B$201,2,),"")</f>
        <v/>
      </c>
      <c r="N22" s="54" t="str">
        <f>_xlfn.IFNA(VLOOKUP(N21,'Codes + Draft Values最新'!$A$3:$B$201,2,),"")</f>
        <v/>
      </c>
      <c r="O22" s="54" t="str">
        <f>_xlfn.IFNA(VLOOKUP(O21,'Codes + Draft Values最新'!$A$3:$B$201,2,),"")</f>
        <v/>
      </c>
      <c r="P22" s="54" t="str">
        <f>_xlfn.IFNA(VLOOKUP(P21,'Codes + Draft Values最新'!$A$3:$B$201,2,),"")</f>
        <v/>
      </c>
      <c r="Q22" s="54" t="str">
        <f>_xlfn.IFNA(VLOOKUP(Q21,'Codes + Draft Values最新'!$A$3:$B$201,2,),"")</f>
        <v/>
      </c>
      <c r="R22" s="54" t="str">
        <f>_xlfn.IFNA(VLOOKUP(R21,'Codes + Draft Values最新'!$A$3:$B$201,2,),"")</f>
        <v/>
      </c>
      <c r="S22" s="54" t="str">
        <f>_xlfn.IFNA(VLOOKUP(S21,'Codes + Draft Values最新'!$A$3:$B$201,2,),"")</f>
        <v/>
      </c>
      <c r="T22" s="54" t="str">
        <f>_xlfn.IFNA(VLOOKUP(T21,'Codes + Draft Values最新'!$A$3:$B$201,2,),"")</f>
        <v/>
      </c>
      <c r="U22" s="54" t="str">
        <f>_xlfn.IFNA(VLOOKUP(U21,'Codes + Draft Values最新'!$A$3:$B$201,2,),"")</f>
        <v/>
      </c>
      <c r="V22" s="54" t="str">
        <f>_xlfn.IFNA(VLOOKUP(V21,'Codes + Draft Values最新'!$A$3:$B$201,2,),"")</f>
        <v/>
      </c>
      <c r="W22" s="54" t="str">
        <f>_xlfn.IFNA(VLOOKUP(W21,'Codes + Draft Values最新'!$A$3:$B$201,2,),"")</f>
        <v/>
      </c>
      <c r="X22" s="54" t="str">
        <f>_xlfn.IFNA(VLOOKUP(X21,'Codes + Draft Values最新'!$A$3:$B$201,2,),"")</f>
        <v/>
      </c>
      <c r="Y22" s="55" t="str">
        <f>_xlfn.IFNA(VLOOKUP(Y21,'Codes + Draft Values最新'!$A$3:$B$201,2,),"")</f>
        <v/>
      </c>
      <c r="Z22" s="56" t="str">
        <f>_xlfn.IFNA(VLOOKUP(Z21,'Codes + Draft Values最新'!$A$3:$B$201,2,),"")</f>
        <v/>
      </c>
      <c r="AA22" s="54" t="str">
        <f>_xlfn.IFNA(VLOOKUP(AA21,'Codes + Draft Values最新'!$A$3:$B$201,2,),"")</f>
        <v/>
      </c>
      <c r="AB22" s="54" t="str">
        <f>_xlfn.IFNA(VLOOKUP(AB21,'Codes + Draft Values最新'!$A$3:$B$201,2,),"")</f>
        <v/>
      </c>
      <c r="AC22" s="54" t="str">
        <f>_xlfn.IFNA(VLOOKUP(AC21,'Codes + Draft Values最新'!$A$3:$B$201,2,),"")</f>
        <v/>
      </c>
      <c r="AD22" s="57" t="str">
        <f>_xlfn.IFNA(VLOOKUP(AD21,'Codes + Draft Values最新'!$A$3:$B$201,2,),"")</f>
        <v/>
      </c>
      <c r="AE22" s="58">
        <f>SUM(F22:AD22)</f>
        <v>0</v>
      </c>
    </row>
    <row r="23" spans="1:31" ht="19.5" customHeight="1" thickBot="1">
      <c r="A23" s="61" t="s">
        <v>187</v>
      </c>
      <c r="B23" s="33" t="s">
        <v>4</v>
      </c>
      <c r="C23" s="34"/>
      <c r="D23" s="133"/>
      <c r="E23" s="132"/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9"/>
      <c r="Z23" s="35"/>
      <c r="AA23" s="38"/>
      <c r="AB23" s="38"/>
      <c r="AC23" s="38"/>
      <c r="AD23" s="36"/>
      <c r="AE23" s="59"/>
    </row>
    <row r="24" spans="1:31" ht="19.5" customHeight="1" thickBot="1">
      <c r="A24" s="51"/>
      <c r="B24" s="27" t="s">
        <v>10</v>
      </c>
      <c r="C24" s="52"/>
      <c r="D24" s="134"/>
      <c r="E24" s="132"/>
      <c r="F24" s="53" t="str">
        <f>_xlfn.IFNA(VLOOKUP(F23,'Codes + Draft Values最新'!$A$3:$B$201,2,),"")</f>
        <v/>
      </c>
      <c r="G24" s="54" t="str">
        <f>_xlfn.IFNA(VLOOKUP(G23,'Codes + Draft Values最新'!$A$3:$B$201,2,),"")</f>
        <v/>
      </c>
      <c r="H24" s="54" t="str">
        <f>_xlfn.IFNA(VLOOKUP(H23,'Codes + Draft Values最新'!$A$3:$B$201,2,),"")</f>
        <v/>
      </c>
      <c r="I24" s="54" t="str">
        <f>_xlfn.IFNA(VLOOKUP(I23,'Codes + Draft Values最新'!$A$3:$B$201,2,),"")</f>
        <v/>
      </c>
      <c r="J24" s="54" t="str">
        <f>_xlfn.IFNA(VLOOKUP(J23,'Codes + Draft Values最新'!$A$3:$B$201,2,),"")</f>
        <v/>
      </c>
      <c r="K24" s="54" t="str">
        <f>_xlfn.IFNA(VLOOKUP(K23,'Codes + Draft Values最新'!$A$3:$B$201,2,),"")</f>
        <v/>
      </c>
      <c r="L24" s="54" t="str">
        <f>_xlfn.IFNA(VLOOKUP(L23,'Codes + Draft Values最新'!$A$3:$B$201,2,),"")</f>
        <v/>
      </c>
      <c r="M24" s="54" t="str">
        <f>_xlfn.IFNA(VLOOKUP(M23,'Codes + Draft Values最新'!$A$3:$B$201,2,),"")</f>
        <v/>
      </c>
      <c r="N24" s="54" t="str">
        <f>_xlfn.IFNA(VLOOKUP(N23,'Codes + Draft Values最新'!$A$3:$B$201,2,),"")</f>
        <v/>
      </c>
      <c r="O24" s="54" t="str">
        <f>_xlfn.IFNA(VLOOKUP(O23,'Codes + Draft Values最新'!$A$3:$B$201,2,),"")</f>
        <v/>
      </c>
      <c r="P24" s="54" t="str">
        <f>_xlfn.IFNA(VLOOKUP(P23,'Codes + Draft Values最新'!$A$3:$B$201,2,),"")</f>
        <v/>
      </c>
      <c r="Q24" s="54" t="str">
        <f>_xlfn.IFNA(VLOOKUP(Q23,'Codes + Draft Values最新'!$A$3:$B$201,2,),"")</f>
        <v/>
      </c>
      <c r="R24" s="54" t="str">
        <f>_xlfn.IFNA(VLOOKUP(R23,'Codes + Draft Values最新'!$A$3:$B$201,2,),"")</f>
        <v/>
      </c>
      <c r="S24" s="54" t="str">
        <f>_xlfn.IFNA(VLOOKUP(S23,'Codes + Draft Values最新'!$A$3:$B$201,2,),"")</f>
        <v/>
      </c>
      <c r="T24" s="54" t="str">
        <f>_xlfn.IFNA(VLOOKUP(T23,'Codes + Draft Values最新'!$A$3:$B$201,2,),"")</f>
        <v/>
      </c>
      <c r="U24" s="54" t="str">
        <f>_xlfn.IFNA(VLOOKUP(U23,'Codes + Draft Values最新'!$A$3:$B$201,2,),"")</f>
        <v/>
      </c>
      <c r="V24" s="54" t="str">
        <f>_xlfn.IFNA(VLOOKUP(V23,'Codes + Draft Values最新'!$A$3:$B$201,2,),"")</f>
        <v/>
      </c>
      <c r="W24" s="54" t="str">
        <f>_xlfn.IFNA(VLOOKUP(W23,'Codes + Draft Values最新'!$A$3:$B$201,2,),"")</f>
        <v/>
      </c>
      <c r="X24" s="54" t="str">
        <f>_xlfn.IFNA(VLOOKUP(X23,'Codes + Draft Values最新'!$A$3:$B$201,2,),"")</f>
        <v/>
      </c>
      <c r="Y24" s="55" t="str">
        <f>_xlfn.IFNA(VLOOKUP(Y23,'Codes + Draft Values最新'!$A$3:$B$201,2,),"")</f>
        <v/>
      </c>
      <c r="Z24" s="56" t="str">
        <f>_xlfn.IFNA(VLOOKUP(Z23,'Codes + Draft Values最新'!$A$3:$B$201,2,),"")</f>
        <v/>
      </c>
      <c r="AA24" s="54" t="str">
        <f>_xlfn.IFNA(VLOOKUP(AA23,'Codes + Draft Values最新'!$A$3:$B$201,2,),"")</f>
        <v/>
      </c>
      <c r="AB24" s="54" t="str">
        <f>_xlfn.IFNA(VLOOKUP(AB23,'Codes + Draft Values最新'!$A$3:$B$201,2,),"")</f>
        <v/>
      </c>
      <c r="AC24" s="54" t="str">
        <f>_xlfn.IFNA(VLOOKUP(AC23,'Codes + Draft Values最新'!$A$3:$B$201,2,),"")</f>
        <v/>
      </c>
      <c r="AD24" s="57" t="str">
        <f>_xlfn.IFNA(VLOOKUP(AD23,'Codes + Draft Values最新'!$A$3:$B$201,2,),"")</f>
        <v/>
      </c>
      <c r="AE24" s="58">
        <f>SUM(F24:AD24)</f>
        <v>0</v>
      </c>
    </row>
    <row r="25" spans="1:31" ht="19.5" customHeight="1" thickBot="1">
      <c r="A25" s="61" t="s">
        <v>187</v>
      </c>
      <c r="B25" s="33" t="s">
        <v>4</v>
      </c>
      <c r="C25" s="34"/>
      <c r="D25" s="133"/>
      <c r="E25" s="132"/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9"/>
      <c r="Z25" s="35"/>
      <c r="AA25" s="38"/>
      <c r="AB25" s="38"/>
      <c r="AC25" s="38"/>
      <c r="AD25" s="36"/>
      <c r="AE25" s="59"/>
    </row>
    <row r="26" spans="1:31" ht="19.5" customHeight="1" thickBot="1">
      <c r="A26" s="51"/>
      <c r="B26" s="27" t="s">
        <v>10</v>
      </c>
      <c r="C26" s="52"/>
      <c r="D26" s="134"/>
      <c r="E26" s="132"/>
      <c r="F26" s="53" t="str">
        <f>_xlfn.IFNA(VLOOKUP(F25,'Codes + Draft Values最新'!$A$3:$B$201,2,),"")</f>
        <v/>
      </c>
      <c r="G26" s="54" t="str">
        <f>_xlfn.IFNA(VLOOKUP(G25,'Codes + Draft Values最新'!$A$3:$B$201,2,),"")</f>
        <v/>
      </c>
      <c r="H26" s="54" t="str">
        <f>_xlfn.IFNA(VLOOKUP(H25,'Codes + Draft Values最新'!$A$3:$B$201,2,),"")</f>
        <v/>
      </c>
      <c r="I26" s="54" t="str">
        <f>_xlfn.IFNA(VLOOKUP(I25,'Codes + Draft Values最新'!$A$3:$B$201,2,),"")</f>
        <v/>
      </c>
      <c r="J26" s="54" t="str">
        <f>_xlfn.IFNA(VLOOKUP(J25,'Codes + Draft Values最新'!$A$3:$B$201,2,),"")</f>
        <v/>
      </c>
      <c r="K26" s="54" t="str">
        <f>_xlfn.IFNA(VLOOKUP(K25,'Codes + Draft Values最新'!$A$3:$B$201,2,),"")</f>
        <v/>
      </c>
      <c r="L26" s="54" t="str">
        <f>_xlfn.IFNA(VLOOKUP(L25,'Codes + Draft Values最新'!$A$3:$B$201,2,),"")</f>
        <v/>
      </c>
      <c r="M26" s="54" t="str">
        <f>_xlfn.IFNA(VLOOKUP(M25,'Codes + Draft Values最新'!$A$3:$B$201,2,),"")</f>
        <v/>
      </c>
      <c r="N26" s="54" t="str">
        <f>_xlfn.IFNA(VLOOKUP(N25,'Codes + Draft Values最新'!$A$3:$B$201,2,),"")</f>
        <v/>
      </c>
      <c r="O26" s="54" t="str">
        <f>_xlfn.IFNA(VLOOKUP(O25,'Codes + Draft Values最新'!$A$3:$B$201,2,),"")</f>
        <v/>
      </c>
      <c r="P26" s="54" t="str">
        <f>_xlfn.IFNA(VLOOKUP(P25,'Codes + Draft Values最新'!$A$3:$B$201,2,),"")</f>
        <v/>
      </c>
      <c r="Q26" s="54" t="str">
        <f>_xlfn.IFNA(VLOOKUP(Q25,'Codes + Draft Values最新'!$A$3:$B$201,2,),"")</f>
        <v/>
      </c>
      <c r="R26" s="54" t="str">
        <f>_xlfn.IFNA(VLOOKUP(R25,'Codes + Draft Values最新'!$A$3:$B$201,2,),"")</f>
        <v/>
      </c>
      <c r="S26" s="54" t="str">
        <f>_xlfn.IFNA(VLOOKUP(S25,'Codes + Draft Values最新'!$A$3:$B$201,2,),"")</f>
        <v/>
      </c>
      <c r="T26" s="54" t="str">
        <f>_xlfn.IFNA(VLOOKUP(T25,'Codes + Draft Values最新'!$A$3:$B$201,2,),"")</f>
        <v/>
      </c>
      <c r="U26" s="54" t="str">
        <f>_xlfn.IFNA(VLOOKUP(U25,'Codes + Draft Values最新'!$A$3:$B$201,2,),"")</f>
        <v/>
      </c>
      <c r="V26" s="54" t="str">
        <f>_xlfn.IFNA(VLOOKUP(V25,'Codes + Draft Values最新'!$A$3:$B$201,2,),"")</f>
        <v/>
      </c>
      <c r="W26" s="54" t="str">
        <f>_xlfn.IFNA(VLOOKUP(W25,'Codes + Draft Values最新'!$A$3:$B$201,2,),"")</f>
        <v/>
      </c>
      <c r="X26" s="54" t="str">
        <f>_xlfn.IFNA(VLOOKUP(X25,'Codes + Draft Values最新'!$A$3:$B$201,2,),"")</f>
        <v/>
      </c>
      <c r="Y26" s="55" t="str">
        <f>_xlfn.IFNA(VLOOKUP(Y25,'Codes + Draft Values最新'!$A$3:$B$201,2,),"")</f>
        <v/>
      </c>
      <c r="Z26" s="56" t="str">
        <f>_xlfn.IFNA(VLOOKUP(Z25,'Codes + Draft Values最新'!$A$3:$B$201,2,),"")</f>
        <v/>
      </c>
      <c r="AA26" s="54" t="str">
        <f>_xlfn.IFNA(VLOOKUP(AA25,'Codes + Draft Values最新'!$A$3:$B$201,2,),"")</f>
        <v/>
      </c>
      <c r="AB26" s="54" t="str">
        <f>_xlfn.IFNA(VLOOKUP(AB25,'Codes + Draft Values最新'!$A$3:$B$201,2,),"")</f>
        <v/>
      </c>
      <c r="AC26" s="54" t="str">
        <f>_xlfn.IFNA(VLOOKUP(AC25,'Codes + Draft Values最新'!$A$3:$B$201,2,),"")</f>
        <v/>
      </c>
      <c r="AD26" s="57" t="str">
        <f>_xlfn.IFNA(VLOOKUP(AD25,'Codes + Draft Values最新'!$A$3:$B$201,2,),"")</f>
        <v/>
      </c>
      <c r="AE26" s="58">
        <f>SUM(F26:AD26)</f>
        <v>0</v>
      </c>
    </row>
    <row r="27" spans="1:31" ht="19.5" customHeight="1" thickBot="1">
      <c r="A27" s="61" t="s">
        <v>187</v>
      </c>
      <c r="B27" s="33" t="s">
        <v>4</v>
      </c>
      <c r="C27" s="34"/>
      <c r="D27" s="133"/>
      <c r="E27" s="132"/>
      <c r="F27" s="3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9"/>
      <c r="Z27" s="35"/>
      <c r="AA27" s="38"/>
      <c r="AB27" s="38"/>
      <c r="AC27" s="38"/>
      <c r="AD27" s="36"/>
      <c r="AE27" s="59"/>
    </row>
    <row r="28" spans="1:31" ht="19.5" customHeight="1" thickBot="1">
      <c r="A28" s="51"/>
      <c r="B28" s="27" t="s">
        <v>10</v>
      </c>
      <c r="C28" s="52"/>
      <c r="D28" s="134"/>
      <c r="E28" s="132"/>
      <c r="F28" s="53" t="str">
        <f>_xlfn.IFNA(VLOOKUP(F27,'Codes + Draft Values最新'!$A$3:$B$201,2,),"")</f>
        <v/>
      </c>
      <c r="G28" s="54" t="str">
        <f>_xlfn.IFNA(VLOOKUP(G27,'Codes + Draft Values最新'!$A$3:$B$201,2,),"")</f>
        <v/>
      </c>
      <c r="H28" s="54" t="str">
        <f>_xlfn.IFNA(VLOOKUP(H27,'Codes + Draft Values最新'!$A$3:$B$201,2,),"")</f>
        <v/>
      </c>
      <c r="I28" s="54" t="str">
        <f>_xlfn.IFNA(VLOOKUP(I27,'Codes + Draft Values最新'!$A$3:$B$201,2,),"")</f>
        <v/>
      </c>
      <c r="J28" s="54" t="str">
        <f>_xlfn.IFNA(VLOOKUP(J27,'Codes + Draft Values最新'!$A$3:$B$201,2,),"")</f>
        <v/>
      </c>
      <c r="K28" s="54" t="str">
        <f>_xlfn.IFNA(VLOOKUP(K27,'Codes + Draft Values最新'!$A$3:$B$201,2,),"")</f>
        <v/>
      </c>
      <c r="L28" s="54" t="str">
        <f>_xlfn.IFNA(VLOOKUP(L27,'Codes + Draft Values最新'!$A$3:$B$201,2,),"")</f>
        <v/>
      </c>
      <c r="M28" s="54" t="str">
        <f>_xlfn.IFNA(VLOOKUP(M27,'Codes + Draft Values最新'!$A$3:$B$201,2,),"")</f>
        <v/>
      </c>
      <c r="N28" s="54" t="str">
        <f>_xlfn.IFNA(VLOOKUP(N27,'Codes + Draft Values最新'!$A$3:$B$201,2,),"")</f>
        <v/>
      </c>
      <c r="O28" s="54" t="str">
        <f>_xlfn.IFNA(VLOOKUP(O27,'Codes + Draft Values最新'!$A$3:$B$201,2,),"")</f>
        <v/>
      </c>
      <c r="P28" s="54" t="str">
        <f>_xlfn.IFNA(VLOOKUP(P27,'Codes + Draft Values最新'!$A$3:$B$201,2,),"")</f>
        <v/>
      </c>
      <c r="Q28" s="54" t="str">
        <f>_xlfn.IFNA(VLOOKUP(Q27,'Codes + Draft Values最新'!$A$3:$B$201,2,),"")</f>
        <v/>
      </c>
      <c r="R28" s="54" t="str">
        <f>_xlfn.IFNA(VLOOKUP(R27,'Codes + Draft Values最新'!$A$3:$B$201,2,),"")</f>
        <v/>
      </c>
      <c r="S28" s="54" t="str">
        <f>_xlfn.IFNA(VLOOKUP(S27,'Codes + Draft Values最新'!$A$3:$B$201,2,),"")</f>
        <v/>
      </c>
      <c r="T28" s="54" t="str">
        <f>_xlfn.IFNA(VLOOKUP(T27,'Codes + Draft Values最新'!$A$3:$B$201,2,),"")</f>
        <v/>
      </c>
      <c r="U28" s="54" t="str">
        <f>_xlfn.IFNA(VLOOKUP(U27,'Codes + Draft Values最新'!$A$3:$B$201,2,),"")</f>
        <v/>
      </c>
      <c r="V28" s="54" t="str">
        <f>_xlfn.IFNA(VLOOKUP(V27,'Codes + Draft Values最新'!$A$3:$B$201,2,),"")</f>
        <v/>
      </c>
      <c r="W28" s="54" t="str">
        <f>_xlfn.IFNA(VLOOKUP(W27,'Codes + Draft Values最新'!$A$3:$B$201,2,),"")</f>
        <v/>
      </c>
      <c r="X28" s="54" t="str">
        <f>_xlfn.IFNA(VLOOKUP(X27,'Codes + Draft Values最新'!$A$3:$B$201,2,),"")</f>
        <v/>
      </c>
      <c r="Y28" s="55" t="str">
        <f>_xlfn.IFNA(VLOOKUP(Y27,'Codes + Draft Values最新'!$A$3:$B$201,2,),"")</f>
        <v/>
      </c>
      <c r="Z28" s="56" t="str">
        <f>_xlfn.IFNA(VLOOKUP(Z27,'Codes + Draft Values最新'!$A$3:$B$201,2,),"")</f>
        <v/>
      </c>
      <c r="AA28" s="54" t="str">
        <f>_xlfn.IFNA(VLOOKUP(AA27,'Codes + Draft Values最新'!$A$3:$B$201,2,),"")</f>
        <v/>
      </c>
      <c r="AB28" s="54" t="str">
        <f>_xlfn.IFNA(VLOOKUP(AB27,'Codes + Draft Values最新'!$A$3:$B$201,2,),"")</f>
        <v/>
      </c>
      <c r="AC28" s="54" t="str">
        <f>_xlfn.IFNA(VLOOKUP(AC27,'Codes + Draft Values最新'!$A$3:$B$201,2,),"")</f>
        <v/>
      </c>
      <c r="AD28" s="57" t="str">
        <f>_xlfn.IFNA(VLOOKUP(AD27,'Codes + Draft Values最新'!$A$3:$B$201,2,),"")</f>
        <v/>
      </c>
      <c r="AE28" s="58">
        <f>SUM(F28:AD28)</f>
        <v>0</v>
      </c>
    </row>
    <row r="29" spans="1:31" ht="19.5" customHeight="1" thickBot="1">
      <c r="A29" s="61" t="s">
        <v>187</v>
      </c>
      <c r="B29" s="33" t="s">
        <v>4</v>
      </c>
      <c r="C29" s="34"/>
      <c r="D29" s="133"/>
      <c r="E29" s="132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9"/>
      <c r="Z29" s="35"/>
      <c r="AA29" s="38"/>
      <c r="AB29" s="38"/>
      <c r="AC29" s="38"/>
      <c r="AD29" s="36"/>
      <c r="AE29" s="59"/>
    </row>
    <row r="30" spans="1:31" ht="19.5" customHeight="1" thickBot="1">
      <c r="A30" s="51"/>
      <c r="B30" s="27" t="s">
        <v>10</v>
      </c>
      <c r="C30" s="52"/>
      <c r="D30" s="134"/>
      <c r="E30" s="132"/>
      <c r="F30" s="53" t="str">
        <f>_xlfn.IFNA(VLOOKUP(F29,'Codes + Draft Values最新'!$A$3:$B$201,2,),"")</f>
        <v/>
      </c>
      <c r="G30" s="54" t="str">
        <f>_xlfn.IFNA(VLOOKUP(G29,'Codes + Draft Values最新'!$A$3:$B$201,2,),"")</f>
        <v/>
      </c>
      <c r="H30" s="54" t="str">
        <f>_xlfn.IFNA(VLOOKUP(H29,'Codes + Draft Values最新'!$A$3:$B$201,2,),"")</f>
        <v/>
      </c>
      <c r="I30" s="54" t="str">
        <f>_xlfn.IFNA(VLOOKUP(I29,'Codes + Draft Values最新'!$A$3:$B$201,2,),"")</f>
        <v/>
      </c>
      <c r="J30" s="54" t="str">
        <f>_xlfn.IFNA(VLOOKUP(J29,'Codes + Draft Values最新'!$A$3:$B$201,2,),"")</f>
        <v/>
      </c>
      <c r="K30" s="54" t="str">
        <f>_xlfn.IFNA(VLOOKUP(K29,'Codes + Draft Values最新'!$A$3:$B$201,2,),"")</f>
        <v/>
      </c>
      <c r="L30" s="54" t="str">
        <f>_xlfn.IFNA(VLOOKUP(L29,'Codes + Draft Values最新'!$A$3:$B$201,2,),"")</f>
        <v/>
      </c>
      <c r="M30" s="54" t="str">
        <f>_xlfn.IFNA(VLOOKUP(M29,'Codes + Draft Values最新'!$A$3:$B$201,2,),"")</f>
        <v/>
      </c>
      <c r="N30" s="54" t="str">
        <f>_xlfn.IFNA(VLOOKUP(N29,'Codes + Draft Values最新'!$A$3:$B$201,2,),"")</f>
        <v/>
      </c>
      <c r="O30" s="54" t="str">
        <f>_xlfn.IFNA(VLOOKUP(O29,'Codes + Draft Values最新'!$A$3:$B$201,2,),"")</f>
        <v/>
      </c>
      <c r="P30" s="54" t="str">
        <f>_xlfn.IFNA(VLOOKUP(P29,'Codes + Draft Values最新'!$A$3:$B$201,2,),"")</f>
        <v/>
      </c>
      <c r="Q30" s="54" t="str">
        <f>_xlfn.IFNA(VLOOKUP(Q29,'Codes + Draft Values最新'!$A$3:$B$201,2,),"")</f>
        <v/>
      </c>
      <c r="R30" s="54" t="str">
        <f>_xlfn.IFNA(VLOOKUP(R29,'Codes + Draft Values最新'!$A$3:$B$201,2,),"")</f>
        <v/>
      </c>
      <c r="S30" s="54" t="str">
        <f>_xlfn.IFNA(VLOOKUP(S29,'Codes + Draft Values最新'!$A$3:$B$201,2,),"")</f>
        <v/>
      </c>
      <c r="T30" s="54" t="str">
        <f>_xlfn.IFNA(VLOOKUP(T29,'Codes + Draft Values最新'!$A$3:$B$201,2,),"")</f>
        <v/>
      </c>
      <c r="U30" s="54" t="str">
        <f>_xlfn.IFNA(VLOOKUP(U29,'Codes + Draft Values最新'!$A$3:$B$201,2,),"")</f>
        <v/>
      </c>
      <c r="V30" s="54" t="str">
        <f>_xlfn.IFNA(VLOOKUP(V29,'Codes + Draft Values最新'!$A$3:$B$201,2,),"")</f>
        <v/>
      </c>
      <c r="W30" s="54" t="str">
        <f>_xlfn.IFNA(VLOOKUP(W29,'Codes + Draft Values最新'!$A$3:$B$201,2,),"")</f>
        <v/>
      </c>
      <c r="X30" s="54" t="str">
        <f>_xlfn.IFNA(VLOOKUP(X29,'Codes + Draft Values最新'!$A$3:$B$201,2,),"")</f>
        <v/>
      </c>
      <c r="Y30" s="55" t="str">
        <f>_xlfn.IFNA(VLOOKUP(Y29,'Codes + Draft Values最新'!$A$3:$B$201,2,),"")</f>
        <v/>
      </c>
      <c r="Z30" s="56" t="str">
        <f>_xlfn.IFNA(VLOOKUP(Z29,'Codes + Draft Values最新'!$A$3:$B$201,2,),"")</f>
        <v/>
      </c>
      <c r="AA30" s="54" t="str">
        <f>_xlfn.IFNA(VLOOKUP(AA29,'Codes + Draft Values最新'!$A$3:$B$201,2,),"")</f>
        <v/>
      </c>
      <c r="AB30" s="54" t="str">
        <f>_xlfn.IFNA(VLOOKUP(AB29,'Codes + Draft Values最新'!$A$3:$B$201,2,),"")</f>
        <v/>
      </c>
      <c r="AC30" s="54" t="str">
        <f>_xlfn.IFNA(VLOOKUP(AC29,'Codes + Draft Values最新'!$A$3:$B$201,2,),"")</f>
        <v/>
      </c>
      <c r="AD30" s="57" t="str">
        <f>_xlfn.IFNA(VLOOKUP(AD29,'Codes + Draft Values最新'!$A$3:$B$201,2,),"")</f>
        <v/>
      </c>
      <c r="AE30" s="58">
        <f>SUM(F30:AD30)</f>
        <v>0</v>
      </c>
    </row>
    <row r="31" spans="1:31" ht="19.5" customHeight="1" thickBot="1">
      <c r="A31" s="61" t="s">
        <v>187</v>
      </c>
      <c r="B31" s="33" t="s">
        <v>4</v>
      </c>
      <c r="C31" s="34"/>
      <c r="D31" s="133"/>
      <c r="E31" s="132"/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9"/>
      <c r="Z31" s="35"/>
      <c r="AA31" s="38"/>
      <c r="AB31" s="38"/>
      <c r="AC31" s="38"/>
      <c r="AD31" s="36"/>
      <c r="AE31" s="59"/>
    </row>
    <row r="32" spans="1:31" ht="19.5" customHeight="1" thickBot="1">
      <c r="A32" s="51"/>
      <c r="B32" s="27" t="s">
        <v>10</v>
      </c>
      <c r="C32" s="52"/>
      <c r="D32" s="134"/>
      <c r="E32" s="132"/>
      <c r="F32" s="53" t="str">
        <f>_xlfn.IFNA(VLOOKUP(F31,'Codes + Draft Values最新'!$A$3:$B$201,2,),"")</f>
        <v/>
      </c>
      <c r="G32" s="54" t="str">
        <f>_xlfn.IFNA(VLOOKUP(G31,'Codes + Draft Values最新'!$A$3:$B$201,2,),"")</f>
        <v/>
      </c>
      <c r="H32" s="54" t="str">
        <f>_xlfn.IFNA(VLOOKUP(H31,'Codes + Draft Values最新'!$A$3:$B$201,2,),"")</f>
        <v/>
      </c>
      <c r="I32" s="54" t="str">
        <f>_xlfn.IFNA(VLOOKUP(I31,'Codes + Draft Values最新'!$A$3:$B$201,2,),"")</f>
        <v/>
      </c>
      <c r="J32" s="54" t="str">
        <f>_xlfn.IFNA(VLOOKUP(J31,'Codes + Draft Values最新'!$A$3:$B$201,2,),"")</f>
        <v/>
      </c>
      <c r="K32" s="54" t="str">
        <f>_xlfn.IFNA(VLOOKUP(K31,'Codes + Draft Values最新'!$A$3:$B$201,2,),"")</f>
        <v/>
      </c>
      <c r="L32" s="54" t="str">
        <f>_xlfn.IFNA(VLOOKUP(L31,'Codes + Draft Values最新'!$A$3:$B$201,2,),"")</f>
        <v/>
      </c>
      <c r="M32" s="54" t="str">
        <f>_xlfn.IFNA(VLOOKUP(M31,'Codes + Draft Values最新'!$A$3:$B$201,2,),"")</f>
        <v/>
      </c>
      <c r="N32" s="54" t="str">
        <f>_xlfn.IFNA(VLOOKUP(N31,'Codes + Draft Values最新'!$A$3:$B$201,2,),"")</f>
        <v/>
      </c>
      <c r="O32" s="54" t="str">
        <f>_xlfn.IFNA(VLOOKUP(O31,'Codes + Draft Values最新'!$A$3:$B$201,2,),"")</f>
        <v/>
      </c>
      <c r="P32" s="54" t="str">
        <f>_xlfn.IFNA(VLOOKUP(P31,'Codes + Draft Values最新'!$A$3:$B$201,2,),"")</f>
        <v/>
      </c>
      <c r="Q32" s="54" t="str">
        <f>_xlfn.IFNA(VLOOKUP(Q31,'Codes + Draft Values最新'!$A$3:$B$201,2,),"")</f>
        <v/>
      </c>
      <c r="R32" s="54" t="str">
        <f>_xlfn.IFNA(VLOOKUP(R31,'Codes + Draft Values最新'!$A$3:$B$201,2,),"")</f>
        <v/>
      </c>
      <c r="S32" s="54" t="str">
        <f>_xlfn.IFNA(VLOOKUP(S31,'Codes + Draft Values最新'!$A$3:$B$201,2,),"")</f>
        <v/>
      </c>
      <c r="T32" s="54" t="str">
        <f>_xlfn.IFNA(VLOOKUP(T31,'Codes + Draft Values最新'!$A$3:$B$201,2,),"")</f>
        <v/>
      </c>
      <c r="U32" s="54" t="str">
        <f>_xlfn.IFNA(VLOOKUP(U31,'Codes + Draft Values最新'!$A$3:$B$201,2,),"")</f>
        <v/>
      </c>
      <c r="V32" s="54" t="str">
        <f>_xlfn.IFNA(VLOOKUP(V31,'Codes + Draft Values最新'!$A$3:$B$201,2,),"")</f>
        <v/>
      </c>
      <c r="W32" s="54" t="str">
        <f>_xlfn.IFNA(VLOOKUP(W31,'Codes + Draft Values最新'!$A$3:$B$201,2,),"")</f>
        <v/>
      </c>
      <c r="X32" s="54" t="str">
        <f>_xlfn.IFNA(VLOOKUP(X31,'Codes + Draft Values最新'!$A$3:$B$201,2,),"")</f>
        <v/>
      </c>
      <c r="Y32" s="55" t="str">
        <f>_xlfn.IFNA(VLOOKUP(Y31,'Codes + Draft Values最新'!$A$3:$B$201,2,),"")</f>
        <v/>
      </c>
      <c r="Z32" s="56" t="str">
        <f>_xlfn.IFNA(VLOOKUP(Z31,'Codes + Draft Values最新'!$A$3:$B$201,2,),"")</f>
        <v/>
      </c>
      <c r="AA32" s="54" t="str">
        <f>_xlfn.IFNA(VLOOKUP(AA31,'Codes + Draft Values最新'!$A$3:$B$201,2,),"")</f>
        <v/>
      </c>
      <c r="AB32" s="54" t="str">
        <f>_xlfn.IFNA(VLOOKUP(AB31,'Codes + Draft Values最新'!$A$3:$B$201,2,),"")</f>
        <v/>
      </c>
      <c r="AC32" s="54" t="str">
        <f>_xlfn.IFNA(VLOOKUP(AC31,'Codes + Draft Values最新'!$A$3:$B$201,2,),"")</f>
        <v/>
      </c>
      <c r="AD32" s="57" t="str">
        <f>_xlfn.IFNA(VLOOKUP(AD31,'Codes + Draft Values最新'!$A$3:$B$201,2,),"")</f>
        <v/>
      </c>
      <c r="AE32" s="58">
        <f>SUM(F32:AD32)</f>
        <v>0</v>
      </c>
    </row>
    <row r="33" spans="1:31" ht="19.5" customHeight="1" thickBot="1">
      <c r="A33" s="61" t="s">
        <v>187</v>
      </c>
      <c r="B33" s="33" t="s">
        <v>4</v>
      </c>
      <c r="C33" s="34"/>
      <c r="D33" s="133"/>
      <c r="E33" s="132"/>
      <c r="F33" s="37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9"/>
      <c r="Z33" s="35"/>
      <c r="AA33" s="38"/>
      <c r="AB33" s="38"/>
      <c r="AC33" s="38"/>
      <c r="AD33" s="36"/>
      <c r="AE33" s="59"/>
    </row>
    <row r="34" spans="1:31" ht="19.5" customHeight="1" thickBot="1">
      <c r="A34" s="51"/>
      <c r="B34" s="27" t="s">
        <v>10</v>
      </c>
      <c r="C34" s="52"/>
      <c r="D34" s="134"/>
      <c r="E34" s="132"/>
      <c r="F34" s="53" t="str">
        <f>_xlfn.IFNA(VLOOKUP(F33,'Codes + Draft Values最新'!$A$3:$B$201,2,),"")</f>
        <v/>
      </c>
      <c r="G34" s="54" t="str">
        <f>_xlfn.IFNA(VLOOKUP(G33,'Codes + Draft Values最新'!$A$3:$B$201,2,),"")</f>
        <v/>
      </c>
      <c r="H34" s="54" t="str">
        <f>_xlfn.IFNA(VLOOKUP(H33,'Codes + Draft Values最新'!$A$3:$B$201,2,),"")</f>
        <v/>
      </c>
      <c r="I34" s="54" t="str">
        <f>_xlfn.IFNA(VLOOKUP(I33,'Codes + Draft Values最新'!$A$3:$B$201,2,),"")</f>
        <v/>
      </c>
      <c r="J34" s="54" t="str">
        <f>_xlfn.IFNA(VLOOKUP(J33,'Codes + Draft Values最新'!$A$3:$B$201,2,),"")</f>
        <v/>
      </c>
      <c r="K34" s="54" t="str">
        <f>_xlfn.IFNA(VLOOKUP(K33,'Codes + Draft Values最新'!$A$3:$B$201,2,),"")</f>
        <v/>
      </c>
      <c r="L34" s="54" t="str">
        <f>_xlfn.IFNA(VLOOKUP(L33,'Codes + Draft Values最新'!$A$3:$B$201,2,),"")</f>
        <v/>
      </c>
      <c r="M34" s="54" t="str">
        <f>_xlfn.IFNA(VLOOKUP(M33,'Codes + Draft Values最新'!$A$3:$B$201,2,),"")</f>
        <v/>
      </c>
      <c r="N34" s="54" t="str">
        <f>_xlfn.IFNA(VLOOKUP(N33,'Codes + Draft Values最新'!$A$3:$B$201,2,),"")</f>
        <v/>
      </c>
      <c r="O34" s="54" t="str">
        <f>_xlfn.IFNA(VLOOKUP(O33,'Codes + Draft Values最新'!$A$3:$B$201,2,),"")</f>
        <v/>
      </c>
      <c r="P34" s="54" t="str">
        <f>_xlfn.IFNA(VLOOKUP(P33,'Codes + Draft Values最新'!$A$3:$B$201,2,),"")</f>
        <v/>
      </c>
      <c r="Q34" s="54" t="str">
        <f>_xlfn.IFNA(VLOOKUP(Q33,'Codes + Draft Values最新'!$A$3:$B$201,2,),"")</f>
        <v/>
      </c>
      <c r="R34" s="54" t="str">
        <f>_xlfn.IFNA(VLOOKUP(R33,'Codes + Draft Values最新'!$A$3:$B$201,2,),"")</f>
        <v/>
      </c>
      <c r="S34" s="54" t="str">
        <f>_xlfn.IFNA(VLOOKUP(S33,'Codes + Draft Values最新'!$A$3:$B$201,2,),"")</f>
        <v/>
      </c>
      <c r="T34" s="54" t="str">
        <f>_xlfn.IFNA(VLOOKUP(T33,'Codes + Draft Values最新'!$A$3:$B$201,2,),"")</f>
        <v/>
      </c>
      <c r="U34" s="54" t="str">
        <f>_xlfn.IFNA(VLOOKUP(U33,'Codes + Draft Values最新'!$A$3:$B$201,2,),"")</f>
        <v/>
      </c>
      <c r="V34" s="54" t="str">
        <f>_xlfn.IFNA(VLOOKUP(V33,'Codes + Draft Values最新'!$A$3:$B$201,2,),"")</f>
        <v/>
      </c>
      <c r="W34" s="54" t="str">
        <f>_xlfn.IFNA(VLOOKUP(W33,'Codes + Draft Values最新'!$A$3:$B$201,2,),"")</f>
        <v/>
      </c>
      <c r="X34" s="54" t="str">
        <f>_xlfn.IFNA(VLOOKUP(X33,'Codes + Draft Values最新'!$A$3:$B$201,2,),"")</f>
        <v/>
      </c>
      <c r="Y34" s="55" t="str">
        <f>_xlfn.IFNA(VLOOKUP(Y33,'Codes + Draft Values最新'!$A$3:$B$201,2,),"")</f>
        <v/>
      </c>
      <c r="Z34" s="56" t="str">
        <f>_xlfn.IFNA(VLOOKUP(Z33,'Codes + Draft Values最新'!$A$3:$B$201,2,),"")</f>
        <v/>
      </c>
      <c r="AA34" s="54" t="str">
        <f>_xlfn.IFNA(VLOOKUP(AA33,'Codes + Draft Values最新'!$A$3:$B$201,2,),"")</f>
        <v/>
      </c>
      <c r="AB34" s="54" t="str">
        <f>_xlfn.IFNA(VLOOKUP(AB33,'Codes + Draft Values最新'!$A$3:$B$201,2,),"")</f>
        <v/>
      </c>
      <c r="AC34" s="54" t="str">
        <f>_xlfn.IFNA(VLOOKUP(AC33,'Codes + Draft Values最新'!$A$3:$B$201,2,),"")</f>
        <v/>
      </c>
      <c r="AD34" s="57" t="str">
        <f>_xlfn.IFNA(VLOOKUP(AD33,'Codes + Draft Values最新'!$A$3:$B$201,2,),"")</f>
        <v/>
      </c>
      <c r="AE34" s="58">
        <f>SUM(F34:AD34)</f>
        <v>0</v>
      </c>
    </row>
    <row r="35" spans="1:31" ht="19.5" customHeight="1" thickBot="1">
      <c r="A35" s="61" t="s">
        <v>187</v>
      </c>
      <c r="B35" s="33" t="s">
        <v>4</v>
      </c>
      <c r="C35" s="34"/>
      <c r="D35" s="133"/>
      <c r="E35" s="132"/>
      <c r="F35" s="37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9"/>
      <c r="Z35" s="35"/>
      <c r="AA35" s="38"/>
      <c r="AB35" s="38"/>
      <c r="AC35" s="38"/>
      <c r="AD35" s="36"/>
      <c r="AE35" s="59"/>
    </row>
    <row r="36" spans="1:31" ht="19.5" customHeight="1" thickBot="1">
      <c r="A36" s="51"/>
      <c r="B36" s="27" t="s">
        <v>10</v>
      </c>
      <c r="C36" s="52"/>
      <c r="D36" s="134"/>
      <c r="E36" s="132"/>
      <c r="F36" s="53" t="str">
        <f>_xlfn.IFNA(VLOOKUP(F35,'Codes + Draft Values最新'!$A$3:$B$201,2,),"")</f>
        <v/>
      </c>
      <c r="G36" s="54" t="str">
        <f>_xlfn.IFNA(VLOOKUP(G35,'Codes + Draft Values最新'!$A$3:$B$201,2,),"")</f>
        <v/>
      </c>
      <c r="H36" s="54" t="str">
        <f>_xlfn.IFNA(VLOOKUP(H35,'Codes + Draft Values最新'!$A$3:$B$201,2,),"")</f>
        <v/>
      </c>
      <c r="I36" s="54" t="str">
        <f>_xlfn.IFNA(VLOOKUP(I35,'Codes + Draft Values最新'!$A$3:$B$201,2,),"")</f>
        <v/>
      </c>
      <c r="J36" s="54" t="str">
        <f>_xlfn.IFNA(VLOOKUP(J35,'Codes + Draft Values最新'!$A$3:$B$201,2,),"")</f>
        <v/>
      </c>
      <c r="K36" s="54" t="str">
        <f>_xlfn.IFNA(VLOOKUP(K35,'Codes + Draft Values最新'!$A$3:$B$201,2,),"")</f>
        <v/>
      </c>
      <c r="L36" s="54" t="str">
        <f>_xlfn.IFNA(VLOOKUP(L35,'Codes + Draft Values最新'!$A$3:$B$201,2,),"")</f>
        <v/>
      </c>
      <c r="M36" s="54" t="str">
        <f>_xlfn.IFNA(VLOOKUP(M35,'Codes + Draft Values最新'!$A$3:$B$201,2,),"")</f>
        <v/>
      </c>
      <c r="N36" s="54" t="str">
        <f>_xlfn.IFNA(VLOOKUP(N35,'Codes + Draft Values最新'!$A$3:$B$201,2,),"")</f>
        <v/>
      </c>
      <c r="O36" s="54" t="str">
        <f>_xlfn.IFNA(VLOOKUP(O35,'Codes + Draft Values最新'!$A$3:$B$201,2,),"")</f>
        <v/>
      </c>
      <c r="P36" s="54" t="str">
        <f>_xlfn.IFNA(VLOOKUP(P35,'Codes + Draft Values最新'!$A$3:$B$201,2,),"")</f>
        <v/>
      </c>
      <c r="Q36" s="54" t="str">
        <f>_xlfn.IFNA(VLOOKUP(Q35,'Codes + Draft Values最新'!$A$3:$B$201,2,),"")</f>
        <v/>
      </c>
      <c r="R36" s="54" t="str">
        <f>_xlfn.IFNA(VLOOKUP(R35,'Codes + Draft Values最新'!$A$3:$B$201,2,),"")</f>
        <v/>
      </c>
      <c r="S36" s="54" t="str">
        <f>_xlfn.IFNA(VLOOKUP(S35,'Codes + Draft Values最新'!$A$3:$B$201,2,),"")</f>
        <v/>
      </c>
      <c r="T36" s="54" t="str">
        <f>_xlfn.IFNA(VLOOKUP(T35,'Codes + Draft Values最新'!$A$3:$B$201,2,),"")</f>
        <v/>
      </c>
      <c r="U36" s="54" t="str">
        <f>_xlfn.IFNA(VLOOKUP(U35,'Codes + Draft Values最新'!$A$3:$B$201,2,),"")</f>
        <v/>
      </c>
      <c r="V36" s="54" t="str">
        <f>_xlfn.IFNA(VLOOKUP(V35,'Codes + Draft Values最新'!$A$3:$B$201,2,),"")</f>
        <v/>
      </c>
      <c r="W36" s="54" t="str">
        <f>_xlfn.IFNA(VLOOKUP(W35,'Codes + Draft Values最新'!$A$3:$B$201,2,),"")</f>
        <v/>
      </c>
      <c r="X36" s="54" t="str">
        <f>_xlfn.IFNA(VLOOKUP(X35,'Codes + Draft Values最新'!$A$3:$B$201,2,),"")</f>
        <v/>
      </c>
      <c r="Y36" s="55" t="str">
        <f>_xlfn.IFNA(VLOOKUP(Y35,'Codes + Draft Values最新'!$A$3:$B$201,2,),"")</f>
        <v/>
      </c>
      <c r="Z36" s="56" t="str">
        <f>_xlfn.IFNA(VLOOKUP(Z35,'Codes + Draft Values最新'!$A$3:$B$201,2,),"")</f>
        <v/>
      </c>
      <c r="AA36" s="54" t="str">
        <f>_xlfn.IFNA(VLOOKUP(AA35,'Codes + Draft Values最新'!$A$3:$B$201,2,),"")</f>
        <v/>
      </c>
      <c r="AB36" s="54" t="str">
        <f>_xlfn.IFNA(VLOOKUP(AB35,'Codes + Draft Values最新'!$A$3:$B$201,2,),"")</f>
        <v/>
      </c>
      <c r="AC36" s="54" t="str">
        <f>_xlfn.IFNA(VLOOKUP(AC35,'Codes + Draft Values最新'!$A$3:$B$201,2,),"")</f>
        <v/>
      </c>
      <c r="AD36" s="57" t="str">
        <f>_xlfn.IFNA(VLOOKUP(AD35,'Codes + Draft Values最新'!$A$3:$B$201,2,),"")</f>
        <v/>
      </c>
      <c r="AE36" s="58">
        <f>SUM(F36:AD36)</f>
        <v>0</v>
      </c>
    </row>
    <row r="37" spans="1:31" ht="19.5" customHeight="1" thickBot="1">
      <c r="A37" s="61" t="s">
        <v>187</v>
      </c>
      <c r="B37" s="33" t="s">
        <v>4</v>
      </c>
      <c r="C37" s="34"/>
      <c r="D37" s="133"/>
      <c r="E37" s="132"/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9"/>
      <c r="Z37" s="35"/>
      <c r="AA37" s="38"/>
      <c r="AB37" s="38"/>
      <c r="AC37" s="38"/>
      <c r="AD37" s="36"/>
      <c r="AE37" s="59"/>
    </row>
    <row r="38" spans="1:31" ht="19.5" customHeight="1" thickBot="1">
      <c r="A38" s="51"/>
      <c r="B38" s="27" t="s">
        <v>10</v>
      </c>
      <c r="C38" s="52"/>
      <c r="D38" s="134"/>
      <c r="E38" s="132"/>
      <c r="F38" s="53" t="str">
        <f>_xlfn.IFNA(VLOOKUP(F37,'Codes + Draft Values最新'!$A$3:$B$201,2,),"")</f>
        <v/>
      </c>
      <c r="G38" s="54" t="str">
        <f>_xlfn.IFNA(VLOOKUP(G37,'Codes + Draft Values最新'!$A$3:$B$201,2,),"")</f>
        <v/>
      </c>
      <c r="H38" s="54" t="str">
        <f>_xlfn.IFNA(VLOOKUP(H37,'Codes + Draft Values最新'!$A$3:$B$201,2,),"")</f>
        <v/>
      </c>
      <c r="I38" s="54" t="str">
        <f>_xlfn.IFNA(VLOOKUP(I37,'Codes + Draft Values最新'!$A$3:$B$201,2,),"")</f>
        <v/>
      </c>
      <c r="J38" s="54" t="str">
        <f>_xlfn.IFNA(VLOOKUP(J37,'Codes + Draft Values最新'!$A$3:$B$201,2,),"")</f>
        <v/>
      </c>
      <c r="K38" s="54" t="str">
        <f>_xlfn.IFNA(VLOOKUP(K37,'Codes + Draft Values最新'!$A$3:$B$201,2,),"")</f>
        <v/>
      </c>
      <c r="L38" s="54" t="str">
        <f>_xlfn.IFNA(VLOOKUP(L37,'Codes + Draft Values最新'!$A$3:$B$201,2,),"")</f>
        <v/>
      </c>
      <c r="M38" s="54" t="str">
        <f>_xlfn.IFNA(VLOOKUP(M37,'Codes + Draft Values最新'!$A$3:$B$201,2,),"")</f>
        <v/>
      </c>
      <c r="N38" s="54" t="str">
        <f>_xlfn.IFNA(VLOOKUP(N37,'Codes + Draft Values最新'!$A$3:$B$201,2,),"")</f>
        <v/>
      </c>
      <c r="O38" s="54" t="str">
        <f>_xlfn.IFNA(VLOOKUP(O37,'Codes + Draft Values最新'!$A$3:$B$201,2,),"")</f>
        <v/>
      </c>
      <c r="P38" s="54" t="str">
        <f>_xlfn.IFNA(VLOOKUP(P37,'Codes + Draft Values最新'!$A$3:$B$201,2,),"")</f>
        <v/>
      </c>
      <c r="Q38" s="54" t="str">
        <f>_xlfn.IFNA(VLOOKUP(Q37,'Codes + Draft Values最新'!$A$3:$B$201,2,),"")</f>
        <v/>
      </c>
      <c r="R38" s="54" t="str">
        <f>_xlfn.IFNA(VLOOKUP(R37,'Codes + Draft Values最新'!$A$3:$B$201,2,),"")</f>
        <v/>
      </c>
      <c r="S38" s="54" t="str">
        <f>_xlfn.IFNA(VLOOKUP(S37,'Codes + Draft Values最新'!$A$3:$B$201,2,),"")</f>
        <v/>
      </c>
      <c r="T38" s="54" t="str">
        <f>_xlfn.IFNA(VLOOKUP(T37,'Codes + Draft Values最新'!$A$3:$B$201,2,),"")</f>
        <v/>
      </c>
      <c r="U38" s="54" t="str">
        <f>_xlfn.IFNA(VLOOKUP(U37,'Codes + Draft Values最新'!$A$3:$B$201,2,),"")</f>
        <v/>
      </c>
      <c r="V38" s="54" t="str">
        <f>_xlfn.IFNA(VLOOKUP(V37,'Codes + Draft Values最新'!$A$3:$B$201,2,),"")</f>
        <v/>
      </c>
      <c r="W38" s="54" t="str">
        <f>_xlfn.IFNA(VLOOKUP(W37,'Codes + Draft Values最新'!$A$3:$B$201,2,),"")</f>
        <v/>
      </c>
      <c r="X38" s="54" t="str">
        <f>_xlfn.IFNA(VLOOKUP(X37,'Codes + Draft Values最新'!$A$3:$B$201,2,),"")</f>
        <v/>
      </c>
      <c r="Y38" s="55" t="str">
        <f>_xlfn.IFNA(VLOOKUP(Y37,'Codes + Draft Values最新'!$A$3:$B$201,2,),"")</f>
        <v/>
      </c>
      <c r="Z38" s="56" t="str">
        <f>_xlfn.IFNA(VLOOKUP(Z37,'Codes + Draft Values最新'!$A$3:$B$201,2,),"")</f>
        <v/>
      </c>
      <c r="AA38" s="54" t="str">
        <f>_xlfn.IFNA(VLOOKUP(AA37,'Codes + Draft Values最新'!$A$3:$B$201,2,),"")</f>
        <v/>
      </c>
      <c r="AB38" s="54" t="str">
        <f>_xlfn.IFNA(VLOOKUP(AB37,'Codes + Draft Values最新'!$A$3:$B$201,2,),"")</f>
        <v/>
      </c>
      <c r="AC38" s="54" t="str">
        <f>_xlfn.IFNA(VLOOKUP(AC37,'Codes + Draft Values最新'!$A$3:$B$201,2,),"")</f>
        <v/>
      </c>
      <c r="AD38" s="57" t="str">
        <f>_xlfn.IFNA(VLOOKUP(AD37,'Codes + Draft Values最新'!$A$3:$B$201,2,),"")</f>
        <v/>
      </c>
      <c r="AE38" s="58">
        <f>SUM(F38:AD38)</f>
        <v>0</v>
      </c>
    </row>
    <row r="39" spans="1:31" ht="19.5" customHeight="1" thickBot="1">
      <c r="A39" s="61" t="s">
        <v>187</v>
      </c>
      <c r="B39" s="33" t="s">
        <v>4</v>
      </c>
      <c r="C39" s="34"/>
      <c r="D39" s="133"/>
      <c r="E39" s="132"/>
      <c r="F39" s="37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9"/>
      <c r="Z39" s="35"/>
      <c r="AA39" s="38"/>
      <c r="AB39" s="38"/>
      <c r="AC39" s="38"/>
      <c r="AD39" s="36"/>
      <c r="AE39" s="59"/>
    </row>
    <row r="40" spans="1:31" ht="19.5" customHeight="1" thickBot="1">
      <c r="A40" s="51"/>
      <c r="B40" s="27" t="s">
        <v>10</v>
      </c>
      <c r="C40" s="52"/>
      <c r="D40" s="134"/>
      <c r="E40" s="132"/>
      <c r="F40" s="53" t="str">
        <f>_xlfn.IFNA(VLOOKUP(F39,'Codes + Draft Values最新'!$A$3:$B$201,2,),"")</f>
        <v/>
      </c>
      <c r="G40" s="54" t="str">
        <f>_xlfn.IFNA(VLOOKUP(G39,'Codes + Draft Values最新'!$A$3:$B$201,2,),"")</f>
        <v/>
      </c>
      <c r="H40" s="54" t="str">
        <f>_xlfn.IFNA(VLOOKUP(H39,'Codes + Draft Values最新'!$A$3:$B$201,2,),"")</f>
        <v/>
      </c>
      <c r="I40" s="54" t="str">
        <f>_xlfn.IFNA(VLOOKUP(I39,'Codes + Draft Values最新'!$A$3:$B$201,2,),"")</f>
        <v/>
      </c>
      <c r="J40" s="54" t="str">
        <f>_xlfn.IFNA(VLOOKUP(J39,'Codes + Draft Values最新'!$A$3:$B$201,2,),"")</f>
        <v/>
      </c>
      <c r="K40" s="54" t="str">
        <f>_xlfn.IFNA(VLOOKUP(K39,'Codes + Draft Values最新'!$A$3:$B$201,2,),"")</f>
        <v/>
      </c>
      <c r="L40" s="54" t="str">
        <f>_xlfn.IFNA(VLOOKUP(L39,'Codes + Draft Values最新'!$A$3:$B$201,2,),"")</f>
        <v/>
      </c>
      <c r="M40" s="54" t="str">
        <f>_xlfn.IFNA(VLOOKUP(M39,'Codes + Draft Values最新'!$A$3:$B$201,2,),"")</f>
        <v/>
      </c>
      <c r="N40" s="54" t="str">
        <f>_xlfn.IFNA(VLOOKUP(N39,'Codes + Draft Values最新'!$A$3:$B$201,2,),"")</f>
        <v/>
      </c>
      <c r="O40" s="54" t="str">
        <f>_xlfn.IFNA(VLOOKUP(O39,'Codes + Draft Values最新'!$A$3:$B$201,2,),"")</f>
        <v/>
      </c>
      <c r="P40" s="54" t="str">
        <f>_xlfn.IFNA(VLOOKUP(P39,'Codes + Draft Values最新'!$A$3:$B$201,2,),"")</f>
        <v/>
      </c>
      <c r="Q40" s="54" t="str">
        <f>_xlfn.IFNA(VLOOKUP(Q39,'Codes + Draft Values最新'!$A$3:$B$201,2,),"")</f>
        <v/>
      </c>
      <c r="R40" s="54" t="str">
        <f>_xlfn.IFNA(VLOOKUP(R39,'Codes + Draft Values最新'!$A$3:$B$201,2,),"")</f>
        <v/>
      </c>
      <c r="S40" s="54" t="str">
        <f>_xlfn.IFNA(VLOOKUP(S39,'Codes + Draft Values最新'!$A$3:$B$201,2,),"")</f>
        <v/>
      </c>
      <c r="T40" s="54" t="str">
        <f>_xlfn.IFNA(VLOOKUP(T39,'Codes + Draft Values最新'!$A$3:$B$201,2,),"")</f>
        <v/>
      </c>
      <c r="U40" s="54" t="str">
        <f>_xlfn.IFNA(VLOOKUP(U39,'Codes + Draft Values最新'!$A$3:$B$201,2,),"")</f>
        <v/>
      </c>
      <c r="V40" s="54" t="str">
        <f>_xlfn.IFNA(VLOOKUP(V39,'Codes + Draft Values最新'!$A$3:$B$201,2,),"")</f>
        <v/>
      </c>
      <c r="W40" s="54" t="str">
        <f>_xlfn.IFNA(VLOOKUP(W39,'Codes + Draft Values最新'!$A$3:$B$201,2,),"")</f>
        <v/>
      </c>
      <c r="X40" s="54" t="str">
        <f>_xlfn.IFNA(VLOOKUP(X39,'Codes + Draft Values最新'!$A$3:$B$201,2,),"")</f>
        <v/>
      </c>
      <c r="Y40" s="55" t="str">
        <f>_xlfn.IFNA(VLOOKUP(Y39,'Codes + Draft Values最新'!$A$3:$B$201,2,),"")</f>
        <v/>
      </c>
      <c r="Z40" s="56" t="str">
        <f>_xlfn.IFNA(VLOOKUP(Z39,'Codes + Draft Values最新'!$A$3:$B$201,2,),"")</f>
        <v/>
      </c>
      <c r="AA40" s="54" t="str">
        <f>_xlfn.IFNA(VLOOKUP(AA39,'Codes + Draft Values最新'!$A$3:$B$201,2,),"")</f>
        <v/>
      </c>
      <c r="AB40" s="54" t="str">
        <f>_xlfn.IFNA(VLOOKUP(AB39,'Codes + Draft Values最新'!$A$3:$B$201,2,),"")</f>
        <v/>
      </c>
      <c r="AC40" s="54" t="str">
        <f>_xlfn.IFNA(VLOOKUP(AC39,'Codes + Draft Values最新'!$A$3:$B$201,2,),"")</f>
        <v/>
      </c>
      <c r="AD40" s="57" t="str">
        <f>_xlfn.IFNA(VLOOKUP(AD39,'Codes + Draft Values最新'!$A$3:$B$201,2,),"")</f>
        <v/>
      </c>
      <c r="AE40" s="58">
        <f>SUM(F40:AD40)</f>
        <v>0</v>
      </c>
    </row>
    <row r="41" spans="1:31" ht="19.5" customHeight="1" thickBot="1">
      <c r="A41" s="61" t="s">
        <v>187</v>
      </c>
      <c r="B41" s="33" t="s">
        <v>4</v>
      </c>
      <c r="C41" s="34"/>
      <c r="D41" s="133"/>
      <c r="E41" s="132"/>
      <c r="F41" s="37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9"/>
      <c r="Z41" s="35"/>
      <c r="AA41" s="38"/>
      <c r="AB41" s="38"/>
      <c r="AC41" s="38"/>
      <c r="AD41" s="36"/>
      <c r="AE41" s="59"/>
    </row>
    <row r="42" spans="1:31" ht="19.5" customHeight="1" thickBot="1">
      <c r="A42" s="51"/>
      <c r="B42" s="27" t="s">
        <v>10</v>
      </c>
      <c r="C42" s="52"/>
      <c r="D42" s="134"/>
      <c r="E42" s="132"/>
      <c r="F42" s="53" t="str">
        <f>_xlfn.IFNA(VLOOKUP(F41,'Codes + Draft Values最新'!$A$3:$B$201,2,),"")</f>
        <v/>
      </c>
      <c r="G42" s="54" t="str">
        <f>_xlfn.IFNA(VLOOKUP(G41,'Codes + Draft Values最新'!$A$3:$B$201,2,),"")</f>
        <v/>
      </c>
      <c r="H42" s="54" t="str">
        <f>_xlfn.IFNA(VLOOKUP(H41,'Codes + Draft Values最新'!$A$3:$B$201,2,),"")</f>
        <v/>
      </c>
      <c r="I42" s="54" t="str">
        <f>_xlfn.IFNA(VLOOKUP(I41,'Codes + Draft Values最新'!$A$3:$B$201,2,),"")</f>
        <v/>
      </c>
      <c r="J42" s="54" t="str">
        <f>_xlfn.IFNA(VLOOKUP(J41,'Codes + Draft Values最新'!$A$3:$B$201,2,),"")</f>
        <v/>
      </c>
      <c r="K42" s="54" t="str">
        <f>_xlfn.IFNA(VLOOKUP(K41,'Codes + Draft Values最新'!$A$3:$B$201,2,),"")</f>
        <v/>
      </c>
      <c r="L42" s="54" t="str">
        <f>_xlfn.IFNA(VLOOKUP(L41,'Codes + Draft Values最新'!$A$3:$B$201,2,),"")</f>
        <v/>
      </c>
      <c r="M42" s="54" t="str">
        <f>_xlfn.IFNA(VLOOKUP(M41,'Codes + Draft Values最新'!$A$3:$B$201,2,),"")</f>
        <v/>
      </c>
      <c r="N42" s="54" t="str">
        <f>_xlfn.IFNA(VLOOKUP(N41,'Codes + Draft Values最新'!$A$3:$B$201,2,),"")</f>
        <v/>
      </c>
      <c r="O42" s="54" t="str">
        <f>_xlfn.IFNA(VLOOKUP(O41,'Codes + Draft Values最新'!$A$3:$B$201,2,),"")</f>
        <v/>
      </c>
      <c r="P42" s="54" t="str">
        <f>_xlfn.IFNA(VLOOKUP(P41,'Codes + Draft Values最新'!$A$3:$B$201,2,),"")</f>
        <v/>
      </c>
      <c r="Q42" s="54" t="str">
        <f>_xlfn.IFNA(VLOOKUP(Q41,'Codes + Draft Values最新'!$A$3:$B$201,2,),"")</f>
        <v/>
      </c>
      <c r="R42" s="54" t="str">
        <f>_xlfn.IFNA(VLOOKUP(R41,'Codes + Draft Values最新'!$A$3:$B$201,2,),"")</f>
        <v/>
      </c>
      <c r="S42" s="54" t="str">
        <f>_xlfn.IFNA(VLOOKUP(S41,'Codes + Draft Values最新'!$A$3:$B$201,2,),"")</f>
        <v/>
      </c>
      <c r="T42" s="54" t="str">
        <f>_xlfn.IFNA(VLOOKUP(T41,'Codes + Draft Values最新'!$A$3:$B$201,2,),"")</f>
        <v/>
      </c>
      <c r="U42" s="54" t="str">
        <f>_xlfn.IFNA(VLOOKUP(U41,'Codes + Draft Values最新'!$A$3:$B$201,2,),"")</f>
        <v/>
      </c>
      <c r="V42" s="54" t="str">
        <f>_xlfn.IFNA(VLOOKUP(V41,'Codes + Draft Values最新'!$A$3:$B$201,2,),"")</f>
        <v/>
      </c>
      <c r="W42" s="54" t="str">
        <f>_xlfn.IFNA(VLOOKUP(W41,'Codes + Draft Values最新'!$A$3:$B$201,2,),"")</f>
        <v/>
      </c>
      <c r="X42" s="54" t="str">
        <f>_xlfn.IFNA(VLOOKUP(X41,'Codes + Draft Values最新'!$A$3:$B$201,2,),"")</f>
        <v/>
      </c>
      <c r="Y42" s="55" t="str">
        <f>_xlfn.IFNA(VLOOKUP(Y41,'Codes + Draft Values最新'!$A$3:$B$201,2,),"")</f>
        <v/>
      </c>
      <c r="Z42" s="56" t="str">
        <f>_xlfn.IFNA(VLOOKUP(Z41,'Codes + Draft Values最新'!$A$3:$B$201,2,),"")</f>
        <v/>
      </c>
      <c r="AA42" s="54" t="str">
        <f>_xlfn.IFNA(VLOOKUP(AA41,'Codes + Draft Values最新'!$A$3:$B$201,2,),"")</f>
        <v/>
      </c>
      <c r="AB42" s="54" t="str">
        <f>_xlfn.IFNA(VLOOKUP(AB41,'Codes + Draft Values最新'!$A$3:$B$201,2,),"")</f>
        <v/>
      </c>
      <c r="AC42" s="54" t="str">
        <f>_xlfn.IFNA(VLOOKUP(AC41,'Codes + Draft Values最新'!$A$3:$B$201,2,),"")</f>
        <v/>
      </c>
      <c r="AD42" s="57" t="str">
        <f>_xlfn.IFNA(VLOOKUP(AD41,'Codes + Draft Values最新'!$A$3:$B$201,2,),"")</f>
        <v/>
      </c>
      <c r="AE42" s="58">
        <f>SUM(F42:AD42)</f>
        <v>0</v>
      </c>
    </row>
    <row r="43" spans="1:31" ht="19.5" customHeight="1" thickBot="1">
      <c r="A43" s="61" t="s">
        <v>187</v>
      </c>
      <c r="B43" s="33" t="s">
        <v>4</v>
      </c>
      <c r="C43" s="34"/>
      <c r="D43" s="133"/>
      <c r="E43" s="132"/>
      <c r="F43" s="37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9"/>
      <c r="Z43" s="35"/>
      <c r="AA43" s="38"/>
      <c r="AB43" s="38"/>
      <c r="AC43" s="38"/>
      <c r="AD43" s="36"/>
      <c r="AE43" s="59"/>
    </row>
    <row r="44" spans="1:31" ht="19.5" customHeight="1" thickBot="1">
      <c r="A44" s="51"/>
      <c r="B44" s="27" t="s">
        <v>10</v>
      </c>
      <c r="C44" s="52"/>
      <c r="D44" s="134"/>
      <c r="E44" s="132"/>
      <c r="F44" s="53" t="str">
        <f>_xlfn.IFNA(VLOOKUP(F43,'Codes + Draft Values最新'!$A$3:$B$201,2,),"")</f>
        <v/>
      </c>
      <c r="G44" s="54" t="str">
        <f>_xlfn.IFNA(VLOOKUP(G43,'Codes + Draft Values最新'!$A$3:$B$201,2,),"")</f>
        <v/>
      </c>
      <c r="H44" s="54" t="str">
        <f>_xlfn.IFNA(VLOOKUP(H43,'Codes + Draft Values最新'!$A$3:$B$201,2,),"")</f>
        <v/>
      </c>
      <c r="I44" s="54" t="str">
        <f>_xlfn.IFNA(VLOOKUP(I43,'Codes + Draft Values最新'!$A$3:$B$201,2,),"")</f>
        <v/>
      </c>
      <c r="J44" s="54" t="str">
        <f>_xlfn.IFNA(VLOOKUP(J43,'Codes + Draft Values最新'!$A$3:$B$201,2,),"")</f>
        <v/>
      </c>
      <c r="K44" s="54" t="str">
        <f>_xlfn.IFNA(VLOOKUP(K43,'Codes + Draft Values最新'!$A$3:$B$201,2,),"")</f>
        <v/>
      </c>
      <c r="L44" s="54" t="str">
        <f>_xlfn.IFNA(VLOOKUP(L43,'Codes + Draft Values最新'!$A$3:$B$201,2,),"")</f>
        <v/>
      </c>
      <c r="M44" s="54" t="str">
        <f>_xlfn.IFNA(VLOOKUP(M43,'Codes + Draft Values最新'!$A$3:$B$201,2,),"")</f>
        <v/>
      </c>
      <c r="N44" s="54" t="str">
        <f>_xlfn.IFNA(VLOOKUP(N43,'Codes + Draft Values最新'!$A$3:$B$201,2,),"")</f>
        <v/>
      </c>
      <c r="O44" s="54" t="str">
        <f>_xlfn.IFNA(VLOOKUP(O43,'Codes + Draft Values最新'!$A$3:$B$201,2,),"")</f>
        <v/>
      </c>
      <c r="P44" s="54" t="str">
        <f>_xlfn.IFNA(VLOOKUP(P43,'Codes + Draft Values最新'!$A$3:$B$201,2,),"")</f>
        <v/>
      </c>
      <c r="Q44" s="54" t="str">
        <f>_xlfn.IFNA(VLOOKUP(Q43,'Codes + Draft Values最新'!$A$3:$B$201,2,),"")</f>
        <v/>
      </c>
      <c r="R44" s="54" t="str">
        <f>_xlfn.IFNA(VLOOKUP(R43,'Codes + Draft Values最新'!$A$3:$B$201,2,),"")</f>
        <v/>
      </c>
      <c r="S44" s="54" t="str">
        <f>_xlfn.IFNA(VLOOKUP(S43,'Codes + Draft Values最新'!$A$3:$B$201,2,),"")</f>
        <v/>
      </c>
      <c r="T44" s="54" t="str">
        <f>_xlfn.IFNA(VLOOKUP(T43,'Codes + Draft Values最新'!$A$3:$B$201,2,),"")</f>
        <v/>
      </c>
      <c r="U44" s="54" t="str">
        <f>_xlfn.IFNA(VLOOKUP(U43,'Codes + Draft Values最新'!$A$3:$B$201,2,),"")</f>
        <v/>
      </c>
      <c r="V44" s="54" t="str">
        <f>_xlfn.IFNA(VLOOKUP(V43,'Codes + Draft Values最新'!$A$3:$B$201,2,),"")</f>
        <v/>
      </c>
      <c r="W44" s="54" t="str">
        <f>_xlfn.IFNA(VLOOKUP(W43,'Codes + Draft Values最新'!$A$3:$B$201,2,),"")</f>
        <v/>
      </c>
      <c r="X44" s="54" t="str">
        <f>_xlfn.IFNA(VLOOKUP(X43,'Codes + Draft Values最新'!$A$3:$B$201,2,),"")</f>
        <v/>
      </c>
      <c r="Y44" s="55" t="str">
        <f>_xlfn.IFNA(VLOOKUP(Y43,'Codes + Draft Values最新'!$A$3:$B$201,2,),"")</f>
        <v/>
      </c>
      <c r="Z44" s="56" t="str">
        <f>_xlfn.IFNA(VLOOKUP(Z43,'Codes + Draft Values最新'!$A$3:$B$201,2,),"")</f>
        <v/>
      </c>
      <c r="AA44" s="54" t="str">
        <f>_xlfn.IFNA(VLOOKUP(AA43,'Codes + Draft Values最新'!$A$3:$B$201,2,),"")</f>
        <v/>
      </c>
      <c r="AB44" s="54" t="str">
        <f>_xlfn.IFNA(VLOOKUP(AB43,'Codes + Draft Values最新'!$A$3:$B$201,2,),"")</f>
        <v/>
      </c>
      <c r="AC44" s="54" t="str">
        <f>_xlfn.IFNA(VLOOKUP(AC43,'Codes + Draft Values最新'!$A$3:$B$201,2,),"")</f>
        <v/>
      </c>
      <c r="AD44" s="57" t="str">
        <f>_xlfn.IFNA(VLOOKUP(AD43,'Codes + Draft Values最新'!$A$3:$B$201,2,),"")</f>
        <v/>
      </c>
      <c r="AE44" s="58">
        <f>SUM(F44:AD44)</f>
        <v>0</v>
      </c>
    </row>
    <row r="45" spans="1:31" ht="19.5" customHeight="1" thickBot="1">
      <c r="A45" s="61" t="s">
        <v>187</v>
      </c>
      <c r="B45" s="33" t="s">
        <v>4</v>
      </c>
      <c r="C45" s="34"/>
      <c r="D45" s="133"/>
      <c r="E45" s="132"/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9"/>
      <c r="Z45" s="35"/>
      <c r="AA45" s="38"/>
      <c r="AB45" s="38"/>
      <c r="AC45" s="38"/>
      <c r="AD45" s="36"/>
      <c r="AE45" s="59"/>
    </row>
    <row r="46" spans="1:31" ht="19.5" customHeight="1" thickBot="1">
      <c r="A46" s="51"/>
      <c r="B46" s="27" t="s">
        <v>10</v>
      </c>
      <c r="C46" s="52"/>
      <c r="D46" s="134"/>
      <c r="E46" s="132"/>
      <c r="F46" s="53" t="str">
        <f>_xlfn.IFNA(VLOOKUP(F45,'Codes + Draft Values最新'!$A$3:$B$201,2,),"")</f>
        <v/>
      </c>
      <c r="G46" s="54" t="str">
        <f>_xlfn.IFNA(VLOOKUP(G45,'Codes + Draft Values最新'!$A$3:$B$201,2,),"")</f>
        <v/>
      </c>
      <c r="H46" s="54" t="str">
        <f>_xlfn.IFNA(VLOOKUP(H45,'Codes + Draft Values最新'!$A$3:$B$201,2,),"")</f>
        <v/>
      </c>
      <c r="I46" s="54" t="str">
        <f>_xlfn.IFNA(VLOOKUP(I45,'Codes + Draft Values最新'!$A$3:$B$201,2,),"")</f>
        <v/>
      </c>
      <c r="J46" s="54" t="str">
        <f>_xlfn.IFNA(VLOOKUP(J45,'Codes + Draft Values最新'!$A$3:$B$201,2,),"")</f>
        <v/>
      </c>
      <c r="K46" s="54" t="str">
        <f>_xlfn.IFNA(VLOOKUP(K45,'Codes + Draft Values最新'!$A$3:$B$201,2,),"")</f>
        <v/>
      </c>
      <c r="L46" s="54" t="str">
        <f>_xlfn.IFNA(VLOOKUP(L45,'Codes + Draft Values最新'!$A$3:$B$201,2,),"")</f>
        <v/>
      </c>
      <c r="M46" s="54" t="str">
        <f>_xlfn.IFNA(VLOOKUP(M45,'Codes + Draft Values最新'!$A$3:$B$201,2,),"")</f>
        <v/>
      </c>
      <c r="N46" s="54" t="str">
        <f>_xlfn.IFNA(VLOOKUP(N45,'Codes + Draft Values最新'!$A$3:$B$201,2,),"")</f>
        <v/>
      </c>
      <c r="O46" s="54" t="str">
        <f>_xlfn.IFNA(VLOOKUP(O45,'Codes + Draft Values最新'!$A$3:$B$201,2,),"")</f>
        <v/>
      </c>
      <c r="P46" s="54" t="str">
        <f>_xlfn.IFNA(VLOOKUP(P45,'Codes + Draft Values最新'!$A$3:$B$201,2,),"")</f>
        <v/>
      </c>
      <c r="Q46" s="54" t="str">
        <f>_xlfn.IFNA(VLOOKUP(Q45,'Codes + Draft Values最新'!$A$3:$B$201,2,),"")</f>
        <v/>
      </c>
      <c r="R46" s="54" t="str">
        <f>_xlfn.IFNA(VLOOKUP(R45,'Codes + Draft Values最新'!$A$3:$B$201,2,),"")</f>
        <v/>
      </c>
      <c r="S46" s="54" t="str">
        <f>_xlfn.IFNA(VLOOKUP(S45,'Codes + Draft Values最新'!$A$3:$B$201,2,),"")</f>
        <v/>
      </c>
      <c r="T46" s="54" t="str">
        <f>_xlfn.IFNA(VLOOKUP(T45,'Codes + Draft Values最新'!$A$3:$B$201,2,),"")</f>
        <v/>
      </c>
      <c r="U46" s="54" t="str">
        <f>_xlfn.IFNA(VLOOKUP(U45,'Codes + Draft Values最新'!$A$3:$B$201,2,),"")</f>
        <v/>
      </c>
      <c r="V46" s="54" t="str">
        <f>_xlfn.IFNA(VLOOKUP(V45,'Codes + Draft Values最新'!$A$3:$B$201,2,),"")</f>
        <v/>
      </c>
      <c r="W46" s="54" t="str">
        <f>_xlfn.IFNA(VLOOKUP(W45,'Codes + Draft Values最新'!$A$3:$B$201,2,),"")</f>
        <v/>
      </c>
      <c r="X46" s="54" t="str">
        <f>_xlfn.IFNA(VLOOKUP(X45,'Codes + Draft Values最新'!$A$3:$B$201,2,),"")</f>
        <v/>
      </c>
      <c r="Y46" s="55" t="str">
        <f>_xlfn.IFNA(VLOOKUP(Y45,'Codes + Draft Values最新'!$A$3:$B$201,2,),"")</f>
        <v/>
      </c>
      <c r="Z46" s="56" t="str">
        <f>_xlfn.IFNA(VLOOKUP(Z45,'Codes + Draft Values最新'!$A$3:$B$201,2,),"")</f>
        <v/>
      </c>
      <c r="AA46" s="54" t="str">
        <f>_xlfn.IFNA(VLOOKUP(AA45,'Codes + Draft Values最新'!$A$3:$B$201,2,),"")</f>
        <v/>
      </c>
      <c r="AB46" s="54" t="str">
        <f>_xlfn.IFNA(VLOOKUP(AB45,'Codes + Draft Values最新'!$A$3:$B$201,2,),"")</f>
        <v/>
      </c>
      <c r="AC46" s="54" t="str">
        <f>_xlfn.IFNA(VLOOKUP(AC45,'Codes + Draft Values最新'!$A$3:$B$201,2,),"")</f>
        <v/>
      </c>
      <c r="AD46" s="57" t="str">
        <f>_xlfn.IFNA(VLOOKUP(AD45,'Codes + Draft Values最新'!$A$3:$B$201,2,),"")</f>
        <v/>
      </c>
      <c r="AE46" s="58">
        <f>SUM(F46:AD46)</f>
        <v>0</v>
      </c>
    </row>
    <row r="47" spans="1:31" ht="19.5" customHeight="1" thickBot="1">
      <c r="A47" s="61" t="s">
        <v>187</v>
      </c>
      <c r="B47" s="33" t="s">
        <v>4</v>
      </c>
      <c r="C47" s="34"/>
      <c r="D47" s="133"/>
      <c r="E47" s="132"/>
      <c r="F47" s="37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9"/>
      <c r="Z47" s="35"/>
      <c r="AA47" s="38"/>
      <c r="AB47" s="38"/>
      <c r="AC47" s="38"/>
      <c r="AD47" s="36"/>
      <c r="AE47" s="59"/>
    </row>
    <row r="48" spans="1:31" ht="19.5" customHeight="1" thickBot="1">
      <c r="A48" s="51"/>
      <c r="B48" s="27" t="s">
        <v>10</v>
      </c>
      <c r="C48" s="52"/>
      <c r="D48" s="134"/>
      <c r="E48" s="132"/>
      <c r="F48" s="53" t="str">
        <f>_xlfn.IFNA(VLOOKUP(F47,'Codes + Draft Values最新'!$A$3:$B$201,2,),"")</f>
        <v/>
      </c>
      <c r="G48" s="54" t="str">
        <f>_xlfn.IFNA(VLOOKUP(G47,'Codes + Draft Values最新'!$A$3:$B$201,2,),"")</f>
        <v/>
      </c>
      <c r="H48" s="54" t="str">
        <f>_xlfn.IFNA(VLOOKUP(H47,'Codes + Draft Values最新'!$A$3:$B$201,2,),"")</f>
        <v/>
      </c>
      <c r="I48" s="54" t="str">
        <f>_xlfn.IFNA(VLOOKUP(I47,'Codes + Draft Values最新'!$A$3:$B$201,2,),"")</f>
        <v/>
      </c>
      <c r="J48" s="54" t="str">
        <f>_xlfn.IFNA(VLOOKUP(J47,'Codes + Draft Values最新'!$A$3:$B$201,2,),"")</f>
        <v/>
      </c>
      <c r="K48" s="54" t="str">
        <f>_xlfn.IFNA(VLOOKUP(K47,'Codes + Draft Values最新'!$A$3:$B$201,2,),"")</f>
        <v/>
      </c>
      <c r="L48" s="54" t="str">
        <f>_xlfn.IFNA(VLOOKUP(L47,'Codes + Draft Values最新'!$A$3:$B$201,2,),"")</f>
        <v/>
      </c>
      <c r="M48" s="54" t="str">
        <f>_xlfn.IFNA(VLOOKUP(M47,'Codes + Draft Values最新'!$A$3:$B$201,2,),"")</f>
        <v/>
      </c>
      <c r="N48" s="54" t="str">
        <f>_xlfn.IFNA(VLOOKUP(N47,'Codes + Draft Values最新'!$A$3:$B$201,2,),"")</f>
        <v/>
      </c>
      <c r="O48" s="54" t="str">
        <f>_xlfn.IFNA(VLOOKUP(O47,'Codes + Draft Values最新'!$A$3:$B$201,2,),"")</f>
        <v/>
      </c>
      <c r="P48" s="54" t="str">
        <f>_xlfn.IFNA(VLOOKUP(P47,'Codes + Draft Values最新'!$A$3:$B$201,2,),"")</f>
        <v/>
      </c>
      <c r="Q48" s="54" t="str">
        <f>_xlfn.IFNA(VLOOKUP(Q47,'Codes + Draft Values最新'!$A$3:$B$201,2,),"")</f>
        <v/>
      </c>
      <c r="R48" s="54" t="str">
        <f>_xlfn.IFNA(VLOOKUP(R47,'Codes + Draft Values最新'!$A$3:$B$201,2,),"")</f>
        <v/>
      </c>
      <c r="S48" s="54" t="str">
        <f>_xlfn.IFNA(VLOOKUP(S47,'Codes + Draft Values最新'!$A$3:$B$201,2,),"")</f>
        <v/>
      </c>
      <c r="T48" s="54" t="str">
        <f>_xlfn.IFNA(VLOOKUP(T47,'Codes + Draft Values最新'!$A$3:$B$201,2,),"")</f>
        <v/>
      </c>
      <c r="U48" s="54" t="str">
        <f>_xlfn.IFNA(VLOOKUP(U47,'Codes + Draft Values最新'!$A$3:$B$201,2,),"")</f>
        <v/>
      </c>
      <c r="V48" s="54" t="str">
        <f>_xlfn.IFNA(VLOOKUP(V47,'Codes + Draft Values最新'!$A$3:$B$201,2,),"")</f>
        <v/>
      </c>
      <c r="W48" s="54" t="str">
        <f>_xlfn.IFNA(VLOOKUP(W47,'Codes + Draft Values最新'!$A$3:$B$201,2,),"")</f>
        <v/>
      </c>
      <c r="X48" s="54" t="str">
        <f>_xlfn.IFNA(VLOOKUP(X47,'Codes + Draft Values最新'!$A$3:$B$201,2,),"")</f>
        <v/>
      </c>
      <c r="Y48" s="55" t="str">
        <f>_xlfn.IFNA(VLOOKUP(Y47,'Codes + Draft Values最新'!$A$3:$B$201,2,),"")</f>
        <v/>
      </c>
      <c r="Z48" s="56" t="str">
        <f>_xlfn.IFNA(VLOOKUP(Z47,'Codes + Draft Values最新'!$A$3:$B$201,2,),"")</f>
        <v/>
      </c>
      <c r="AA48" s="54" t="str">
        <f>_xlfn.IFNA(VLOOKUP(AA47,'Codes + Draft Values最新'!$A$3:$B$201,2,),"")</f>
        <v/>
      </c>
      <c r="AB48" s="54" t="str">
        <f>_xlfn.IFNA(VLOOKUP(AB47,'Codes + Draft Values最新'!$A$3:$B$201,2,),"")</f>
        <v/>
      </c>
      <c r="AC48" s="54" t="str">
        <f>_xlfn.IFNA(VLOOKUP(AC47,'Codes + Draft Values最新'!$A$3:$B$201,2,),"")</f>
        <v/>
      </c>
      <c r="AD48" s="57" t="str">
        <f>_xlfn.IFNA(VLOOKUP(AD47,'Codes + Draft Values最新'!$A$3:$B$201,2,),"")</f>
        <v/>
      </c>
      <c r="AE48" s="58">
        <f>SUM(F48:AD48)</f>
        <v>0</v>
      </c>
    </row>
    <row r="49" spans="1:31" ht="19.5" customHeight="1" thickBot="1">
      <c r="A49" s="61" t="s">
        <v>187</v>
      </c>
      <c r="B49" s="33" t="s">
        <v>4</v>
      </c>
      <c r="C49" s="34"/>
      <c r="D49" s="133"/>
      <c r="E49" s="132"/>
      <c r="F49" s="3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9"/>
      <c r="Z49" s="35"/>
      <c r="AA49" s="38"/>
      <c r="AB49" s="38"/>
      <c r="AC49" s="38"/>
      <c r="AD49" s="36"/>
      <c r="AE49" s="59"/>
    </row>
    <row r="50" spans="1:31" ht="19.5" customHeight="1" thickBot="1">
      <c r="A50" s="51"/>
      <c r="B50" s="27" t="s">
        <v>10</v>
      </c>
      <c r="C50" s="52"/>
      <c r="D50" s="134"/>
      <c r="E50" s="132"/>
      <c r="F50" s="53" t="str">
        <f>_xlfn.IFNA(VLOOKUP(F49,'Codes + Draft Values最新'!$A$3:$B$201,2,),"")</f>
        <v/>
      </c>
      <c r="G50" s="54" t="str">
        <f>_xlfn.IFNA(VLOOKUP(G49,'Codes + Draft Values最新'!$A$3:$B$201,2,),"")</f>
        <v/>
      </c>
      <c r="H50" s="54" t="str">
        <f>_xlfn.IFNA(VLOOKUP(H49,'Codes + Draft Values最新'!$A$3:$B$201,2,),"")</f>
        <v/>
      </c>
      <c r="I50" s="54" t="str">
        <f>_xlfn.IFNA(VLOOKUP(I49,'Codes + Draft Values最新'!$A$3:$B$201,2,),"")</f>
        <v/>
      </c>
      <c r="J50" s="54" t="str">
        <f>_xlfn.IFNA(VLOOKUP(J49,'Codes + Draft Values最新'!$A$3:$B$201,2,),"")</f>
        <v/>
      </c>
      <c r="K50" s="54" t="str">
        <f>_xlfn.IFNA(VLOOKUP(K49,'Codes + Draft Values最新'!$A$3:$B$201,2,),"")</f>
        <v/>
      </c>
      <c r="L50" s="54" t="str">
        <f>_xlfn.IFNA(VLOOKUP(L49,'Codes + Draft Values最新'!$A$3:$B$201,2,),"")</f>
        <v/>
      </c>
      <c r="M50" s="54" t="str">
        <f>_xlfn.IFNA(VLOOKUP(M49,'Codes + Draft Values最新'!$A$3:$B$201,2,),"")</f>
        <v/>
      </c>
      <c r="N50" s="54" t="str">
        <f>_xlfn.IFNA(VLOOKUP(N49,'Codes + Draft Values最新'!$A$3:$B$201,2,),"")</f>
        <v/>
      </c>
      <c r="O50" s="54" t="str">
        <f>_xlfn.IFNA(VLOOKUP(O49,'Codes + Draft Values最新'!$A$3:$B$201,2,),"")</f>
        <v/>
      </c>
      <c r="P50" s="54" t="str">
        <f>_xlfn.IFNA(VLOOKUP(P49,'Codes + Draft Values最新'!$A$3:$B$201,2,),"")</f>
        <v/>
      </c>
      <c r="Q50" s="54" t="str">
        <f>_xlfn.IFNA(VLOOKUP(Q49,'Codes + Draft Values最新'!$A$3:$B$201,2,),"")</f>
        <v/>
      </c>
      <c r="R50" s="54" t="str">
        <f>_xlfn.IFNA(VLOOKUP(R49,'Codes + Draft Values最新'!$A$3:$B$201,2,),"")</f>
        <v/>
      </c>
      <c r="S50" s="54" t="str">
        <f>_xlfn.IFNA(VLOOKUP(S49,'Codes + Draft Values最新'!$A$3:$B$201,2,),"")</f>
        <v/>
      </c>
      <c r="T50" s="54" t="str">
        <f>_xlfn.IFNA(VLOOKUP(T49,'Codes + Draft Values最新'!$A$3:$B$201,2,),"")</f>
        <v/>
      </c>
      <c r="U50" s="54" t="str">
        <f>_xlfn.IFNA(VLOOKUP(U49,'Codes + Draft Values最新'!$A$3:$B$201,2,),"")</f>
        <v/>
      </c>
      <c r="V50" s="54" t="str">
        <f>_xlfn.IFNA(VLOOKUP(V49,'Codes + Draft Values最新'!$A$3:$B$201,2,),"")</f>
        <v/>
      </c>
      <c r="W50" s="54" t="str">
        <f>_xlfn.IFNA(VLOOKUP(W49,'Codes + Draft Values最新'!$A$3:$B$201,2,),"")</f>
        <v/>
      </c>
      <c r="X50" s="54" t="str">
        <f>_xlfn.IFNA(VLOOKUP(X49,'Codes + Draft Values最新'!$A$3:$B$201,2,),"")</f>
        <v/>
      </c>
      <c r="Y50" s="55" t="str">
        <f>_xlfn.IFNA(VLOOKUP(Y49,'Codes + Draft Values最新'!$A$3:$B$201,2,),"")</f>
        <v/>
      </c>
      <c r="Z50" s="56" t="str">
        <f>_xlfn.IFNA(VLOOKUP(Z49,'Codes + Draft Values最新'!$A$3:$B$201,2,),"")</f>
        <v/>
      </c>
      <c r="AA50" s="54" t="str">
        <f>_xlfn.IFNA(VLOOKUP(AA49,'Codes + Draft Values最新'!$A$3:$B$201,2,),"")</f>
        <v/>
      </c>
      <c r="AB50" s="54" t="str">
        <f>_xlfn.IFNA(VLOOKUP(AB49,'Codes + Draft Values最新'!$A$3:$B$201,2,),"")</f>
        <v/>
      </c>
      <c r="AC50" s="54" t="str">
        <f>_xlfn.IFNA(VLOOKUP(AC49,'Codes + Draft Values最新'!$A$3:$B$201,2,),"")</f>
        <v/>
      </c>
      <c r="AD50" s="57" t="str">
        <f>_xlfn.IFNA(VLOOKUP(AD49,'Codes + Draft Values最新'!$A$3:$B$201,2,),"")</f>
        <v/>
      </c>
      <c r="AE50" s="58">
        <f>SUM(F50:AD50)</f>
        <v>0</v>
      </c>
    </row>
    <row r="51" spans="1:31" ht="19.5" customHeight="1" thickBot="1">
      <c r="A51" s="61" t="s">
        <v>187</v>
      </c>
      <c r="B51" s="33" t="s">
        <v>4</v>
      </c>
      <c r="C51" s="34"/>
      <c r="D51" s="133"/>
      <c r="E51" s="132"/>
      <c r="F51" s="37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9"/>
      <c r="Z51" s="35"/>
      <c r="AA51" s="38"/>
      <c r="AB51" s="38"/>
      <c r="AC51" s="38"/>
      <c r="AD51" s="36"/>
      <c r="AE51" s="59"/>
    </row>
    <row r="52" spans="1:31" ht="19.5" customHeight="1" thickBot="1">
      <c r="A52" s="51"/>
      <c r="B52" s="27" t="s">
        <v>10</v>
      </c>
      <c r="C52" s="52"/>
      <c r="D52" s="134"/>
      <c r="E52" s="132"/>
      <c r="F52" s="53" t="str">
        <f>_xlfn.IFNA(VLOOKUP(F51,'Codes + Draft Values最新'!$A$3:$B$201,2,),"")</f>
        <v/>
      </c>
      <c r="G52" s="54" t="str">
        <f>_xlfn.IFNA(VLOOKUP(G51,'Codes + Draft Values最新'!$A$3:$B$201,2,),"")</f>
        <v/>
      </c>
      <c r="H52" s="54" t="str">
        <f>_xlfn.IFNA(VLOOKUP(H51,'Codes + Draft Values最新'!$A$3:$B$201,2,),"")</f>
        <v/>
      </c>
      <c r="I52" s="54" t="str">
        <f>_xlfn.IFNA(VLOOKUP(I51,'Codes + Draft Values最新'!$A$3:$B$201,2,),"")</f>
        <v/>
      </c>
      <c r="J52" s="54" t="str">
        <f>_xlfn.IFNA(VLOOKUP(J51,'Codes + Draft Values最新'!$A$3:$B$201,2,),"")</f>
        <v/>
      </c>
      <c r="K52" s="54" t="str">
        <f>_xlfn.IFNA(VLOOKUP(K51,'Codes + Draft Values最新'!$A$3:$B$201,2,),"")</f>
        <v/>
      </c>
      <c r="L52" s="54" t="str">
        <f>_xlfn.IFNA(VLOOKUP(L51,'Codes + Draft Values最新'!$A$3:$B$201,2,),"")</f>
        <v/>
      </c>
      <c r="M52" s="54" t="str">
        <f>_xlfn.IFNA(VLOOKUP(M51,'Codes + Draft Values最新'!$A$3:$B$201,2,),"")</f>
        <v/>
      </c>
      <c r="N52" s="54" t="str">
        <f>_xlfn.IFNA(VLOOKUP(N51,'Codes + Draft Values最新'!$A$3:$B$201,2,),"")</f>
        <v/>
      </c>
      <c r="O52" s="54" t="str">
        <f>_xlfn.IFNA(VLOOKUP(O51,'Codes + Draft Values最新'!$A$3:$B$201,2,),"")</f>
        <v/>
      </c>
      <c r="P52" s="54" t="str">
        <f>_xlfn.IFNA(VLOOKUP(P51,'Codes + Draft Values最新'!$A$3:$B$201,2,),"")</f>
        <v/>
      </c>
      <c r="Q52" s="54" t="str">
        <f>_xlfn.IFNA(VLOOKUP(Q51,'Codes + Draft Values最新'!$A$3:$B$201,2,),"")</f>
        <v/>
      </c>
      <c r="R52" s="54" t="str">
        <f>_xlfn.IFNA(VLOOKUP(R51,'Codes + Draft Values最新'!$A$3:$B$201,2,),"")</f>
        <v/>
      </c>
      <c r="S52" s="54" t="str">
        <f>_xlfn.IFNA(VLOOKUP(S51,'Codes + Draft Values最新'!$A$3:$B$201,2,),"")</f>
        <v/>
      </c>
      <c r="T52" s="54" t="str">
        <f>_xlfn.IFNA(VLOOKUP(T51,'Codes + Draft Values最新'!$A$3:$B$201,2,),"")</f>
        <v/>
      </c>
      <c r="U52" s="54" t="str">
        <f>_xlfn.IFNA(VLOOKUP(U51,'Codes + Draft Values最新'!$A$3:$B$201,2,),"")</f>
        <v/>
      </c>
      <c r="V52" s="54" t="str">
        <f>_xlfn.IFNA(VLOOKUP(V51,'Codes + Draft Values最新'!$A$3:$B$201,2,),"")</f>
        <v/>
      </c>
      <c r="W52" s="54" t="str">
        <f>_xlfn.IFNA(VLOOKUP(W51,'Codes + Draft Values最新'!$A$3:$B$201,2,),"")</f>
        <v/>
      </c>
      <c r="X52" s="54" t="str">
        <f>_xlfn.IFNA(VLOOKUP(X51,'Codes + Draft Values最新'!$A$3:$B$201,2,),"")</f>
        <v/>
      </c>
      <c r="Y52" s="55" t="str">
        <f>_xlfn.IFNA(VLOOKUP(Y51,'Codes + Draft Values最新'!$A$3:$B$201,2,),"")</f>
        <v/>
      </c>
      <c r="Z52" s="56" t="str">
        <f>_xlfn.IFNA(VLOOKUP(Z51,'Codes + Draft Values最新'!$A$3:$B$201,2,),"")</f>
        <v/>
      </c>
      <c r="AA52" s="54" t="str">
        <f>_xlfn.IFNA(VLOOKUP(AA51,'Codes + Draft Values最新'!$A$3:$B$201,2,),"")</f>
        <v/>
      </c>
      <c r="AB52" s="54" t="str">
        <f>_xlfn.IFNA(VLOOKUP(AB51,'Codes + Draft Values最新'!$A$3:$B$201,2,),"")</f>
        <v/>
      </c>
      <c r="AC52" s="54" t="str">
        <f>_xlfn.IFNA(VLOOKUP(AC51,'Codes + Draft Values最新'!$A$3:$B$201,2,),"")</f>
        <v/>
      </c>
      <c r="AD52" s="57" t="str">
        <f>_xlfn.IFNA(VLOOKUP(AD51,'Codes + Draft Values最新'!$A$3:$B$201,2,),"")</f>
        <v/>
      </c>
      <c r="AE52" s="58">
        <f>SUM(F52:AD52)</f>
        <v>0</v>
      </c>
    </row>
    <row r="53" spans="1:31" ht="19.5" customHeight="1" thickBot="1">
      <c r="A53" s="61" t="s">
        <v>187</v>
      </c>
      <c r="B53" s="33" t="s">
        <v>4</v>
      </c>
      <c r="C53" s="34"/>
      <c r="D53" s="133"/>
      <c r="E53" s="132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9"/>
      <c r="Z53" s="35"/>
      <c r="AA53" s="38"/>
      <c r="AB53" s="38"/>
      <c r="AC53" s="38"/>
      <c r="AD53" s="36"/>
      <c r="AE53" s="59"/>
    </row>
    <row r="54" spans="1:31" ht="19.5" customHeight="1" thickBot="1">
      <c r="A54" s="51"/>
      <c r="B54" s="27" t="s">
        <v>10</v>
      </c>
      <c r="C54" s="52"/>
      <c r="D54" s="134"/>
      <c r="E54" s="132"/>
      <c r="F54" s="53" t="str">
        <f>_xlfn.IFNA(VLOOKUP(F53,'Codes + Draft Values最新'!$A$3:$B$201,2,),"")</f>
        <v/>
      </c>
      <c r="G54" s="54" t="str">
        <f>_xlfn.IFNA(VLOOKUP(G53,'Codes + Draft Values最新'!$A$3:$B$201,2,),"")</f>
        <v/>
      </c>
      <c r="H54" s="54" t="str">
        <f>_xlfn.IFNA(VLOOKUP(H53,'Codes + Draft Values最新'!$A$3:$B$201,2,),"")</f>
        <v/>
      </c>
      <c r="I54" s="54" t="str">
        <f>_xlfn.IFNA(VLOOKUP(I53,'Codes + Draft Values最新'!$A$3:$B$201,2,),"")</f>
        <v/>
      </c>
      <c r="J54" s="54" t="str">
        <f>_xlfn.IFNA(VLOOKUP(J53,'Codes + Draft Values最新'!$A$3:$B$201,2,),"")</f>
        <v/>
      </c>
      <c r="K54" s="54" t="str">
        <f>_xlfn.IFNA(VLOOKUP(K53,'Codes + Draft Values最新'!$A$3:$B$201,2,),"")</f>
        <v/>
      </c>
      <c r="L54" s="54" t="str">
        <f>_xlfn.IFNA(VLOOKUP(L53,'Codes + Draft Values最新'!$A$3:$B$201,2,),"")</f>
        <v/>
      </c>
      <c r="M54" s="54" t="str">
        <f>_xlfn.IFNA(VLOOKUP(M53,'Codes + Draft Values最新'!$A$3:$B$201,2,),"")</f>
        <v/>
      </c>
      <c r="N54" s="54" t="str">
        <f>_xlfn.IFNA(VLOOKUP(N53,'Codes + Draft Values最新'!$A$3:$B$201,2,),"")</f>
        <v/>
      </c>
      <c r="O54" s="54" t="str">
        <f>_xlfn.IFNA(VLOOKUP(O53,'Codes + Draft Values最新'!$A$3:$B$201,2,),"")</f>
        <v/>
      </c>
      <c r="P54" s="54" t="str">
        <f>_xlfn.IFNA(VLOOKUP(P53,'Codes + Draft Values最新'!$A$3:$B$201,2,),"")</f>
        <v/>
      </c>
      <c r="Q54" s="54" t="str">
        <f>_xlfn.IFNA(VLOOKUP(Q53,'Codes + Draft Values最新'!$A$3:$B$201,2,),"")</f>
        <v/>
      </c>
      <c r="R54" s="54" t="str">
        <f>_xlfn.IFNA(VLOOKUP(R53,'Codes + Draft Values最新'!$A$3:$B$201,2,),"")</f>
        <v/>
      </c>
      <c r="S54" s="54" t="str">
        <f>_xlfn.IFNA(VLOOKUP(S53,'Codes + Draft Values最新'!$A$3:$B$201,2,),"")</f>
        <v/>
      </c>
      <c r="T54" s="54" t="str">
        <f>_xlfn.IFNA(VLOOKUP(T53,'Codes + Draft Values最新'!$A$3:$B$201,2,),"")</f>
        <v/>
      </c>
      <c r="U54" s="54" t="str">
        <f>_xlfn.IFNA(VLOOKUP(U53,'Codes + Draft Values最新'!$A$3:$B$201,2,),"")</f>
        <v/>
      </c>
      <c r="V54" s="54" t="str">
        <f>_xlfn.IFNA(VLOOKUP(V53,'Codes + Draft Values最新'!$A$3:$B$201,2,),"")</f>
        <v/>
      </c>
      <c r="W54" s="54" t="str">
        <f>_xlfn.IFNA(VLOOKUP(W53,'Codes + Draft Values最新'!$A$3:$B$201,2,),"")</f>
        <v/>
      </c>
      <c r="X54" s="54" t="str">
        <f>_xlfn.IFNA(VLOOKUP(X53,'Codes + Draft Values最新'!$A$3:$B$201,2,),"")</f>
        <v/>
      </c>
      <c r="Y54" s="55" t="str">
        <f>_xlfn.IFNA(VLOOKUP(Y53,'Codes + Draft Values最新'!$A$3:$B$201,2,),"")</f>
        <v/>
      </c>
      <c r="Z54" s="56" t="str">
        <f>_xlfn.IFNA(VLOOKUP(Z53,'Codes + Draft Values最新'!$A$3:$B$201,2,),"")</f>
        <v/>
      </c>
      <c r="AA54" s="54" t="str">
        <f>_xlfn.IFNA(VLOOKUP(AA53,'Codes + Draft Values最新'!$A$3:$B$201,2,),"")</f>
        <v/>
      </c>
      <c r="AB54" s="54" t="str">
        <f>_xlfn.IFNA(VLOOKUP(AB53,'Codes + Draft Values最新'!$A$3:$B$201,2,),"")</f>
        <v/>
      </c>
      <c r="AC54" s="54" t="str">
        <f>_xlfn.IFNA(VLOOKUP(AC53,'Codes + Draft Values最新'!$A$3:$B$201,2,),"")</f>
        <v/>
      </c>
      <c r="AD54" s="57" t="str">
        <f>_xlfn.IFNA(VLOOKUP(AD53,'Codes + Draft Values最新'!$A$3:$B$201,2,),"")</f>
        <v/>
      </c>
      <c r="AE54" s="58">
        <f>SUM(F54:AD54)</f>
        <v>0</v>
      </c>
    </row>
    <row r="55" spans="1:31" ht="19.5" customHeight="1" thickBot="1">
      <c r="A55" s="61" t="s">
        <v>187</v>
      </c>
      <c r="B55" s="33" t="s">
        <v>4</v>
      </c>
      <c r="C55" s="34"/>
      <c r="D55" s="133"/>
      <c r="E55" s="132"/>
      <c r="F55" s="37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9"/>
      <c r="Z55" s="35"/>
      <c r="AA55" s="38"/>
      <c r="AB55" s="38"/>
      <c r="AC55" s="38"/>
      <c r="AD55" s="36"/>
      <c r="AE55" s="59"/>
    </row>
    <row r="56" spans="1:31" ht="19.5" customHeight="1" thickBot="1">
      <c r="A56" s="51"/>
      <c r="B56" s="27" t="s">
        <v>10</v>
      </c>
      <c r="C56" s="52"/>
      <c r="D56" s="134"/>
      <c r="E56" s="132"/>
      <c r="F56" s="53" t="str">
        <f>_xlfn.IFNA(VLOOKUP(F55,'Codes + Draft Values最新'!$A$3:$B$201,2,),"")</f>
        <v/>
      </c>
      <c r="G56" s="54" t="str">
        <f>_xlfn.IFNA(VLOOKUP(G55,'Codes + Draft Values最新'!$A$3:$B$201,2,),"")</f>
        <v/>
      </c>
      <c r="H56" s="54" t="str">
        <f>_xlfn.IFNA(VLOOKUP(H55,'Codes + Draft Values最新'!$A$3:$B$201,2,),"")</f>
        <v/>
      </c>
      <c r="I56" s="54" t="str">
        <f>_xlfn.IFNA(VLOOKUP(I55,'Codes + Draft Values最新'!$A$3:$B$201,2,),"")</f>
        <v/>
      </c>
      <c r="J56" s="54" t="str">
        <f>_xlfn.IFNA(VLOOKUP(J55,'Codes + Draft Values最新'!$A$3:$B$201,2,),"")</f>
        <v/>
      </c>
      <c r="K56" s="54" t="str">
        <f>_xlfn.IFNA(VLOOKUP(K55,'Codes + Draft Values最新'!$A$3:$B$201,2,),"")</f>
        <v/>
      </c>
      <c r="L56" s="54" t="str">
        <f>_xlfn.IFNA(VLOOKUP(L55,'Codes + Draft Values最新'!$A$3:$B$201,2,),"")</f>
        <v/>
      </c>
      <c r="M56" s="54" t="str">
        <f>_xlfn.IFNA(VLOOKUP(M55,'Codes + Draft Values最新'!$A$3:$B$201,2,),"")</f>
        <v/>
      </c>
      <c r="N56" s="54" t="str">
        <f>_xlfn.IFNA(VLOOKUP(N55,'Codes + Draft Values最新'!$A$3:$B$201,2,),"")</f>
        <v/>
      </c>
      <c r="O56" s="54" t="str">
        <f>_xlfn.IFNA(VLOOKUP(O55,'Codes + Draft Values最新'!$A$3:$B$201,2,),"")</f>
        <v/>
      </c>
      <c r="P56" s="54" t="str">
        <f>_xlfn.IFNA(VLOOKUP(P55,'Codes + Draft Values最新'!$A$3:$B$201,2,),"")</f>
        <v/>
      </c>
      <c r="Q56" s="54" t="str">
        <f>_xlfn.IFNA(VLOOKUP(Q55,'Codes + Draft Values最新'!$A$3:$B$201,2,),"")</f>
        <v/>
      </c>
      <c r="R56" s="54" t="str">
        <f>_xlfn.IFNA(VLOOKUP(R55,'Codes + Draft Values最新'!$A$3:$B$201,2,),"")</f>
        <v/>
      </c>
      <c r="S56" s="54" t="str">
        <f>_xlfn.IFNA(VLOOKUP(S55,'Codes + Draft Values最新'!$A$3:$B$201,2,),"")</f>
        <v/>
      </c>
      <c r="T56" s="54" t="str">
        <f>_xlfn.IFNA(VLOOKUP(T55,'Codes + Draft Values最新'!$A$3:$B$201,2,),"")</f>
        <v/>
      </c>
      <c r="U56" s="54" t="str">
        <f>_xlfn.IFNA(VLOOKUP(U55,'Codes + Draft Values最新'!$A$3:$B$201,2,),"")</f>
        <v/>
      </c>
      <c r="V56" s="54" t="str">
        <f>_xlfn.IFNA(VLOOKUP(V55,'Codes + Draft Values最新'!$A$3:$B$201,2,),"")</f>
        <v/>
      </c>
      <c r="W56" s="54" t="str">
        <f>_xlfn.IFNA(VLOOKUP(W55,'Codes + Draft Values最新'!$A$3:$B$201,2,),"")</f>
        <v/>
      </c>
      <c r="X56" s="54" t="str">
        <f>_xlfn.IFNA(VLOOKUP(X55,'Codes + Draft Values最新'!$A$3:$B$201,2,),"")</f>
        <v/>
      </c>
      <c r="Y56" s="55" t="str">
        <f>_xlfn.IFNA(VLOOKUP(Y55,'Codes + Draft Values最新'!$A$3:$B$201,2,),"")</f>
        <v/>
      </c>
      <c r="Z56" s="56" t="str">
        <f>_xlfn.IFNA(VLOOKUP(Z55,'Codes + Draft Values最新'!$A$3:$B$201,2,),"")</f>
        <v/>
      </c>
      <c r="AA56" s="54" t="str">
        <f>_xlfn.IFNA(VLOOKUP(AA55,'Codes + Draft Values最新'!$A$3:$B$201,2,),"")</f>
        <v/>
      </c>
      <c r="AB56" s="54" t="str">
        <f>_xlfn.IFNA(VLOOKUP(AB55,'Codes + Draft Values最新'!$A$3:$B$201,2,),"")</f>
        <v/>
      </c>
      <c r="AC56" s="54" t="str">
        <f>_xlfn.IFNA(VLOOKUP(AC55,'Codes + Draft Values最新'!$A$3:$B$201,2,),"")</f>
        <v/>
      </c>
      <c r="AD56" s="57" t="str">
        <f>_xlfn.IFNA(VLOOKUP(AD55,'Codes + Draft Values最新'!$A$3:$B$201,2,),"")</f>
        <v/>
      </c>
      <c r="AE56" s="58">
        <f>SUM(F56:AD56)</f>
        <v>0</v>
      </c>
    </row>
    <row r="57" spans="1:31" ht="19.5" customHeight="1" thickBot="1">
      <c r="A57" s="61" t="s">
        <v>187</v>
      </c>
      <c r="B57" s="33" t="s">
        <v>4</v>
      </c>
      <c r="C57" s="34"/>
      <c r="D57" s="133"/>
      <c r="E57" s="132"/>
      <c r="F57" s="37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9"/>
      <c r="Z57" s="35"/>
      <c r="AA57" s="38"/>
      <c r="AB57" s="38"/>
      <c r="AC57" s="38"/>
      <c r="AD57" s="36"/>
      <c r="AE57" s="59"/>
    </row>
    <row r="58" spans="1:31" ht="19.5" customHeight="1" thickBot="1">
      <c r="A58" s="51"/>
      <c r="B58" s="27" t="s">
        <v>10</v>
      </c>
      <c r="C58" s="52"/>
      <c r="D58" s="134"/>
      <c r="E58" s="132"/>
      <c r="F58" s="53" t="str">
        <f>_xlfn.IFNA(VLOOKUP(F57,'Codes + Draft Values最新'!$A$3:$B$201,2,),"")</f>
        <v/>
      </c>
      <c r="G58" s="54" t="str">
        <f>_xlfn.IFNA(VLOOKUP(G57,'Codes + Draft Values最新'!$A$3:$B$201,2,),"")</f>
        <v/>
      </c>
      <c r="H58" s="54" t="str">
        <f>_xlfn.IFNA(VLOOKUP(H57,'Codes + Draft Values最新'!$A$3:$B$201,2,),"")</f>
        <v/>
      </c>
      <c r="I58" s="54" t="str">
        <f>_xlfn.IFNA(VLOOKUP(I57,'Codes + Draft Values最新'!$A$3:$B$201,2,),"")</f>
        <v/>
      </c>
      <c r="J58" s="54" t="str">
        <f>_xlfn.IFNA(VLOOKUP(J57,'Codes + Draft Values最新'!$A$3:$B$201,2,),"")</f>
        <v/>
      </c>
      <c r="K58" s="54" t="str">
        <f>_xlfn.IFNA(VLOOKUP(K57,'Codes + Draft Values最新'!$A$3:$B$201,2,),"")</f>
        <v/>
      </c>
      <c r="L58" s="54" t="str">
        <f>_xlfn.IFNA(VLOOKUP(L57,'Codes + Draft Values最新'!$A$3:$B$201,2,),"")</f>
        <v/>
      </c>
      <c r="M58" s="54" t="str">
        <f>_xlfn.IFNA(VLOOKUP(M57,'Codes + Draft Values最新'!$A$3:$B$201,2,),"")</f>
        <v/>
      </c>
      <c r="N58" s="54" t="str">
        <f>_xlfn.IFNA(VLOOKUP(N57,'Codes + Draft Values最新'!$A$3:$B$201,2,),"")</f>
        <v/>
      </c>
      <c r="O58" s="54" t="str">
        <f>_xlfn.IFNA(VLOOKUP(O57,'Codes + Draft Values最新'!$A$3:$B$201,2,),"")</f>
        <v/>
      </c>
      <c r="P58" s="54" t="str">
        <f>_xlfn.IFNA(VLOOKUP(P57,'Codes + Draft Values最新'!$A$3:$B$201,2,),"")</f>
        <v/>
      </c>
      <c r="Q58" s="54" t="str">
        <f>_xlfn.IFNA(VLOOKUP(Q57,'Codes + Draft Values最新'!$A$3:$B$201,2,),"")</f>
        <v/>
      </c>
      <c r="R58" s="54" t="str">
        <f>_xlfn.IFNA(VLOOKUP(R57,'Codes + Draft Values最新'!$A$3:$B$201,2,),"")</f>
        <v/>
      </c>
      <c r="S58" s="54" t="str">
        <f>_xlfn.IFNA(VLOOKUP(S57,'Codes + Draft Values最新'!$A$3:$B$201,2,),"")</f>
        <v/>
      </c>
      <c r="T58" s="54" t="str">
        <f>_xlfn.IFNA(VLOOKUP(T57,'Codes + Draft Values最新'!$A$3:$B$201,2,),"")</f>
        <v/>
      </c>
      <c r="U58" s="54" t="str">
        <f>_xlfn.IFNA(VLOOKUP(U57,'Codes + Draft Values最新'!$A$3:$B$201,2,),"")</f>
        <v/>
      </c>
      <c r="V58" s="54" t="str">
        <f>_xlfn.IFNA(VLOOKUP(V57,'Codes + Draft Values最新'!$A$3:$B$201,2,),"")</f>
        <v/>
      </c>
      <c r="W58" s="54" t="str">
        <f>_xlfn.IFNA(VLOOKUP(W57,'Codes + Draft Values最新'!$A$3:$B$201,2,),"")</f>
        <v/>
      </c>
      <c r="X58" s="54" t="str">
        <f>_xlfn.IFNA(VLOOKUP(X57,'Codes + Draft Values最新'!$A$3:$B$201,2,),"")</f>
        <v/>
      </c>
      <c r="Y58" s="55" t="str">
        <f>_xlfn.IFNA(VLOOKUP(Y57,'Codes + Draft Values最新'!$A$3:$B$201,2,),"")</f>
        <v/>
      </c>
      <c r="Z58" s="56" t="str">
        <f>_xlfn.IFNA(VLOOKUP(Z57,'Codes + Draft Values最新'!$A$3:$B$201,2,),"")</f>
        <v/>
      </c>
      <c r="AA58" s="54" t="str">
        <f>_xlfn.IFNA(VLOOKUP(AA57,'Codes + Draft Values最新'!$A$3:$B$201,2,),"")</f>
        <v/>
      </c>
      <c r="AB58" s="54" t="str">
        <f>_xlfn.IFNA(VLOOKUP(AB57,'Codes + Draft Values最新'!$A$3:$B$201,2,),"")</f>
        <v/>
      </c>
      <c r="AC58" s="54" t="str">
        <f>_xlfn.IFNA(VLOOKUP(AC57,'Codes + Draft Values最新'!$A$3:$B$201,2,),"")</f>
        <v/>
      </c>
      <c r="AD58" s="57" t="str">
        <f>_xlfn.IFNA(VLOOKUP(AD57,'Codes + Draft Values最新'!$A$3:$B$201,2,),"")</f>
        <v/>
      </c>
      <c r="AE58" s="58">
        <f>SUM(F58:AD58)</f>
        <v>0</v>
      </c>
    </row>
    <row r="59" spans="1:31" ht="19.5" customHeight="1" thickBot="1">
      <c r="A59" s="61" t="s">
        <v>187</v>
      </c>
      <c r="B59" s="33" t="s">
        <v>4</v>
      </c>
      <c r="C59" s="34"/>
      <c r="D59" s="133"/>
      <c r="E59" s="132"/>
      <c r="F59" s="37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9"/>
      <c r="Z59" s="35"/>
      <c r="AA59" s="38"/>
      <c r="AB59" s="38"/>
      <c r="AC59" s="38"/>
      <c r="AD59" s="36"/>
      <c r="AE59" s="59"/>
    </row>
    <row r="60" spans="1:31" ht="19.5" customHeight="1" thickBot="1">
      <c r="A60" s="51"/>
      <c r="B60" s="27" t="s">
        <v>10</v>
      </c>
      <c r="C60" s="52"/>
      <c r="D60" s="134"/>
      <c r="E60" s="132"/>
      <c r="F60" s="53" t="str">
        <f>_xlfn.IFNA(VLOOKUP(F59,'Codes + Draft Values最新'!$A$3:$B$201,2,),"")</f>
        <v/>
      </c>
      <c r="G60" s="54" t="str">
        <f>_xlfn.IFNA(VLOOKUP(G59,'Codes + Draft Values最新'!$A$3:$B$201,2,),"")</f>
        <v/>
      </c>
      <c r="H60" s="54" t="str">
        <f>_xlfn.IFNA(VLOOKUP(H59,'Codes + Draft Values最新'!$A$3:$B$201,2,),"")</f>
        <v/>
      </c>
      <c r="I60" s="54" t="str">
        <f>_xlfn.IFNA(VLOOKUP(I59,'Codes + Draft Values最新'!$A$3:$B$201,2,),"")</f>
        <v/>
      </c>
      <c r="J60" s="54" t="str">
        <f>_xlfn.IFNA(VLOOKUP(J59,'Codes + Draft Values最新'!$A$3:$B$201,2,),"")</f>
        <v/>
      </c>
      <c r="K60" s="54" t="str">
        <f>_xlfn.IFNA(VLOOKUP(K59,'Codes + Draft Values最新'!$A$3:$B$201,2,),"")</f>
        <v/>
      </c>
      <c r="L60" s="54" t="str">
        <f>_xlfn.IFNA(VLOOKUP(L59,'Codes + Draft Values最新'!$A$3:$B$201,2,),"")</f>
        <v/>
      </c>
      <c r="M60" s="54" t="str">
        <f>_xlfn.IFNA(VLOOKUP(M59,'Codes + Draft Values最新'!$A$3:$B$201,2,),"")</f>
        <v/>
      </c>
      <c r="N60" s="54" t="str">
        <f>_xlfn.IFNA(VLOOKUP(N59,'Codes + Draft Values最新'!$A$3:$B$201,2,),"")</f>
        <v/>
      </c>
      <c r="O60" s="54" t="str">
        <f>_xlfn.IFNA(VLOOKUP(O59,'Codes + Draft Values最新'!$A$3:$B$201,2,),"")</f>
        <v/>
      </c>
      <c r="P60" s="54" t="str">
        <f>_xlfn.IFNA(VLOOKUP(P59,'Codes + Draft Values最新'!$A$3:$B$201,2,),"")</f>
        <v/>
      </c>
      <c r="Q60" s="54" t="str">
        <f>_xlfn.IFNA(VLOOKUP(Q59,'Codes + Draft Values最新'!$A$3:$B$201,2,),"")</f>
        <v/>
      </c>
      <c r="R60" s="54" t="str">
        <f>_xlfn.IFNA(VLOOKUP(R59,'Codes + Draft Values最新'!$A$3:$B$201,2,),"")</f>
        <v/>
      </c>
      <c r="S60" s="54" t="str">
        <f>_xlfn.IFNA(VLOOKUP(S59,'Codes + Draft Values最新'!$A$3:$B$201,2,),"")</f>
        <v/>
      </c>
      <c r="T60" s="54" t="str">
        <f>_xlfn.IFNA(VLOOKUP(T59,'Codes + Draft Values最新'!$A$3:$B$201,2,),"")</f>
        <v/>
      </c>
      <c r="U60" s="54" t="str">
        <f>_xlfn.IFNA(VLOOKUP(U59,'Codes + Draft Values最新'!$A$3:$B$201,2,),"")</f>
        <v/>
      </c>
      <c r="V60" s="54" t="str">
        <f>_xlfn.IFNA(VLOOKUP(V59,'Codes + Draft Values最新'!$A$3:$B$201,2,),"")</f>
        <v/>
      </c>
      <c r="W60" s="54" t="str">
        <f>_xlfn.IFNA(VLOOKUP(W59,'Codes + Draft Values最新'!$A$3:$B$201,2,),"")</f>
        <v/>
      </c>
      <c r="X60" s="54" t="str">
        <f>_xlfn.IFNA(VLOOKUP(X59,'Codes + Draft Values最新'!$A$3:$B$201,2,),"")</f>
        <v/>
      </c>
      <c r="Y60" s="55" t="str">
        <f>_xlfn.IFNA(VLOOKUP(Y59,'Codes + Draft Values最新'!$A$3:$B$201,2,),"")</f>
        <v/>
      </c>
      <c r="Z60" s="56" t="str">
        <f>_xlfn.IFNA(VLOOKUP(Z59,'Codes + Draft Values最新'!$A$3:$B$201,2,),"")</f>
        <v/>
      </c>
      <c r="AA60" s="54" t="str">
        <f>_xlfn.IFNA(VLOOKUP(AA59,'Codes + Draft Values最新'!$A$3:$B$201,2,),"")</f>
        <v/>
      </c>
      <c r="AB60" s="54" t="str">
        <f>_xlfn.IFNA(VLOOKUP(AB59,'Codes + Draft Values最新'!$A$3:$B$201,2,),"")</f>
        <v/>
      </c>
      <c r="AC60" s="54" t="str">
        <f>_xlfn.IFNA(VLOOKUP(AC59,'Codes + Draft Values最新'!$A$3:$B$201,2,),"")</f>
        <v/>
      </c>
      <c r="AD60" s="57" t="str">
        <f>_xlfn.IFNA(VLOOKUP(AD59,'Codes + Draft Values最新'!$A$3:$B$201,2,),"")</f>
        <v/>
      </c>
      <c r="AE60" s="58">
        <f>SUM(F60:AD60)</f>
        <v>0</v>
      </c>
    </row>
    <row r="61" spans="1:31" ht="19.5" customHeight="1" thickBot="1">
      <c r="A61" s="61" t="s">
        <v>187</v>
      </c>
      <c r="B61" s="33" t="s">
        <v>4</v>
      </c>
      <c r="C61" s="34"/>
      <c r="D61" s="133"/>
      <c r="E61" s="132"/>
      <c r="F61" s="37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9"/>
      <c r="Z61" s="35"/>
      <c r="AA61" s="38"/>
      <c r="AB61" s="38"/>
      <c r="AC61" s="38"/>
      <c r="AD61" s="36"/>
      <c r="AE61" s="59"/>
    </row>
    <row r="62" spans="1:31" ht="19.5" customHeight="1" thickBot="1">
      <c r="A62" s="51"/>
      <c r="B62" s="27" t="s">
        <v>10</v>
      </c>
      <c r="C62" s="52"/>
      <c r="D62" s="134"/>
      <c r="E62" s="132"/>
      <c r="F62" s="53" t="str">
        <f>_xlfn.IFNA(VLOOKUP(F61,'Codes + Draft Values最新'!$A$3:$B$201,2,),"")</f>
        <v/>
      </c>
      <c r="G62" s="54" t="str">
        <f>_xlfn.IFNA(VLOOKUP(G61,'Codes + Draft Values最新'!$A$3:$B$201,2,),"")</f>
        <v/>
      </c>
      <c r="H62" s="54" t="str">
        <f>_xlfn.IFNA(VLOOKUP(H61,'Codes + Draft Values最新'!$A$3:$B$201,2,),"")</f>
        <v/>
      </c>
      <c r="I62" s="54" t="str">
        <f>_xlfn.IFNA(VLOOKUP(I61,'Codes + Draft Values最新'!$A$3:$B$201,2,),"")</f>
        <v/>
      </c>
      <c r="J62" s="54" t="str">
        <f>_xlfn.IFNA(VLOOKUP(J61,'Codes + Draft Values最新'!$A$3:$B$201,2,),"")</f>
        <v/>
      </c>
      <c r="K62" s="54" t="str">
        <f>_xlfn.IFNA(VLOOKUP(K61,'Codes + Draft Values最新'!$A$3:$B$201,2,),"")</f>
        <v/>
      </c>
      <c r="L62" s="54" t="str">
        <f>_xlfn.IFNA(VLOOKUP(L61,'Codes + Draft Values最新'!$A$3:$B$201,2,),"")</f>
        <v/>
      </c>
      <c r="M62" s="54" t="str">
        <f>_xlfn.IFNA(VLOOKUP(M61,'Codes + Draft Values最新'!$A$3:$B$201,2,),"")</f>
        <v/>
      </c>
      <c r="N62" s="54" t="str">
        <f>_xlfn.IFNA(VLOOKUP(N61,'Codes + Draft Values最新'!$A$3:$B$201,2,),"")</f>
        <v/>
      </c>
      <c r="O62" s="54" t="str">
        <f>_xlfn.IFNA(VLOOKUP(O61,'Codes + Draft Values最新'!$A$3:$B$201,2,),"")</f>
        <v/>
      </c>
      <c r="P62" s="54" t="str">
        <f>_xlfn.IFNA(VLOOKUP(P61,'Codes + Draft Values最新'!$A$3:$B$201,2,),"")</f>
        <v/>
      </c>
      <c r="Q62" s="54" t="str">
        <f>_xlfn.IFNA(VLOOKUP(Q61,'Codes + Draft Values最新'!$A$3:$B$201,2,),"")</f>
        <v/>
      </c>
      <c r="R62" s="54" t="str">
        <f>_xlfn.IFNA(VLOOKUP(R61,'Codes + Draft Values最新'!$A$3:$B$201,2,),"")</f>
        <v/>
      </c>
      <c r="S62" s="54" t="str">
        <f>_xlfn.IFNA(VLOOKUP(S61,'Codes + Draft Values最新'!$A$3:$B$201,2,),"")</f>
        <v/>
      </c>
      <c r="T62" s="54" t="str">
        <f>_xlfn.IFNA(VLOOKUP(T61,'Codes + Draft Values最新'!$A$3:$B$201,2,),"")</f>
        <v/>
      </c>
      <c r="U62" s="54" t="str">
        <f>_xlfn.IFNA(VLOOKUP(U61,'Codes + Draft Values最新'!$A$3:$B$201,2,),"")</f>
        <v/>
      </c>
      <c r="V62" s="54" t="str">
        <f>_xlfn.IFNA(VLOOKUP(V61,'Codes + Draft Values最新'!$A$3:$B$201,2,),"")</f>
        <v/>
      </c>
      <c r="W62" s="54" t="str">
        <f>_xlfn.IFNA(VLOOKUP(W61,'Codes + Draft Values最新'!$A$3:$B$201,2,),"")</f>
        <v/>
      </c>
      <c r="X62" s="54" t="str">
        <f>_xlfn.IFNA(VLOOKUP(X61,'Codes + Draft Values最新'!$A$3:$B$201,2,),"")</f>
        <v/>
      </c>
      <c r="Y62" s="55" t="str">
        <f>_xlfn.IFNA(VLOOKUP(Y61,'Codes + Draft Values最新'!$A$3:$B$201,2,),"")</f>
        <v/>
      </c>
      <c r="Z62" s="56" t="str">
        <f>_xlfn.IFNA(VLOOKUP(Z61,'Codes + Draft Values最新'!$A$3:$B$201,2,),"")</f>
        <v/>
      </c>
      <c r="AA62" s="54" t="str">
        <f>_xlfn.IFNA(VLOOKUP(AA61,'Codes + Draft Values最新'!$A$3:$B$201,2,),"")</f>
        <v/>
      </c>
      <c r="AB62" s="54" t="str">
        <f>_xlfn.IFNA(VLOOKUP(AB61,'Codes + Draft Values最新'!$A$3:$B$201,2,),"")</f>
        <v/>
      </c>
      <c r="AC62" s="54" t="str">
        <f>_xlfn.IFNA(VLOOKUP(AC61,'Codes + Draft Values最新'!$A$3:$B$201,2,),"")</f>
        <v/>
      </c>
      <c r="AD62" s="57" t="str">
        <f>_xlfn.IFNA(VLOOKUP(AD61,'Codes + Draft Values最新'!$A$3:$B$201,2,),"")</f>
        <v/>
      </c>
      <c r="AE62" s="58">
        <f>SUM(F62:AD62)</f>
        <v>0</v>
      </c>
    </row>
    <row r="63" spans="1:31" ht="19.5" customHeight="1" thickBot="1">
      <c r="A63" s="61" t="s">
        <v>187</v>
      </c>
      <c r="B63" s="33" t="s">
        <v>4</v>
      </c>
      <c r="C63" s="34"/>
      <c r="D63" s="133"/>
      <c r="E63" s="132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9"/>
      <c r="Z63" s="35"/>
      <c r="AA63" s="38"/>
      <c r="AB63" s="38"/>
      <c r="AC63" s="38"/>
      <c r="AD63" s="36"/>
      <c r="AE63" s="59"/>
    </row>
    <row r="64" spans="1:31" ht="19.5" customHeight="1" thickBot="1">
      <c r="A64" s="51"/>
      <c r="B64" s="27" t="s">
        <v>10</v>
      </c>
      <c r="C64" s="52"/>
      <c r="D64" s="134"/>
      <c r="E64" s="132"/>
      <c r="F64" s="53" t="str">
        <f>_xlfn.IFNA(VLOOKUP(F63,'Codes + Draft Values最新'!$A$3:$B$201,2,),"")</f>
        <v/>
      </c>
      <c r="G64" s="54" t="str">
        <f>_xlfn.IFNA(VLOOKUP(G63,'Codes + Draft Values最新'!$A$3:$B$201,2,),"")</f>
        <v/>
      </c>
      <c r="H64" s="54" t="str">
        <f>_xlfn.IFNA(VLOOKUP(H63,'Codes + Draft Values最新'!$A$3:$B$201,2,),"")</f>
        <v/>
      </c>
      <c r="I64" s="54" t="str">
        <f>_xlfn.IFNA(VLOOKUP(I63,'Codes + Draft Values最新'!$A$3:$B$201,2,),"")</f>
        <v/>
      </c>
      <c r="J64" s="54" t="str">
        <f>_xlfn.IFNA(VLOOKUP(J63,'Codes + Draft Values最新'!$A$3:$B$201,2,),"")</f>
        <v/>
      </c>
      <c r="K64" s="54" t="str">
        <f>_xlfn.IFNA(VLOOKUP(K63,'Codes + Draft Values最新'!$A$3:$B$201,2,),"")</f>
        <v/>
      </c>
      <c r="L64" s="54" t="str">
        <f>_xlfn.IFNA(VLOOKUP(L63,'Codes + Draft Values最新'!$A$3:$B$201,2,),"")</f>
        <v/>
      </c>
      <c r="M64" s="54" t="str">
        <f>_xlfn.IFNA(VLOOKUP(M63,'Codes + Draft Values最新'!$A$3:$B$201,2,),"")</f>
        <v/>
      </c>
      <c r="N64" s="54" t="str">
        <f>_xlfn.IFNA(VLOOKUP(N63,'Codes + Draft Values最新'!$A$3:$B$201,2,),"")</f>
        <v/>
      </c>
      <c r="O64" s="54" t="str">
        <f>_xlfn.IFNA(VLOOKUP(O63,'Codes + Draft Values最新'!$A$3:$B$201,2,),"")</f>
        <v/>
      </c>
      <c r="P64" s="54" t="str">
        <f>_xlfn.IFNA(VLOOKUP(P63,'Codes + Draft Values最新'!$A$3:$B$201,2,),"")</f>
        <v/>
      </c>
      <c r="Q64" s="54" t="str">
        <f>_xlfn.IFNA(VLOOKUP(Q63,'Codes + Draft Values最新'!$A$3:$B$201,2,),"")</f>
        <v/>
      </c>
      <c r="R64" s="54" t="str">
        <f>_xlfn.IFNA(VLOOKUP(R63,'Codes + Draft Values最新'!$A$3:$B$201,2,),"")</f>
        <v/>
      </c>
      <c r="S64" s="54" t="str">
        <f>_xlfn.IFNA(VLOOKUP(S63,'Codes + Draft Values最新'!$A$3:$B$201,2,),"")</f>
        <v/>
      </c>
      <c r="T64" s="54" t="str">
        <f>_xlfn.IFNA(VLOOKUP(T63,'Codes + Draft Values最新'!$A$3:$B$201,2,),"")</f>
        <v/>
      </c>
      <c r="U64" s="54" t="str">
        <f>_xlfn.IFNA(VLOOKUP(U63,'Codes + Draft Values最新'!$A$3:$B$201,2,),"")</f>
        <v/>
      </c>
      <c r="V64" s="54" t="str">
        <f>_xlfn.IFNA(VLOOKUP(V63,'Codes + Draft Values最新'!$A$3:$B$201,2,),"")</f>
        <v/>
      </c>
      <c r="W64" s="54" t="str">
        <f>_xlfn.IFNA(VLOOKUP(W63,'Codes + Draft Values最新'!$A$3:$B$201,2,),"")</f>
        <v/>
      </c>
      <c r="X64" s="54" t="str">
        <f>_xlfn.IFNA(VLOOKUP(X63,'Codes + Draft Values最新'!$A$3:$B$201,2,),"")</f>
        <v/>
      </c>
      <c r="Y64" s="55" t="str">
        <f>_xlfn.IFNA(VLOOKUP(Y63,'Codes + Draft Values最新'!$A$3:$B$201,2,),"")</f>
        <v/>
      </c>
      <c r="Z64" s="56" t="str">
        <f>_xlfn.IFNA(VLOOKUP(Z63,'Codes + Draft Values最新'!$A$3:$B$201,2,),"")</f>
        <v/>
      </c>
      <c r="AA64" s="54" t="str">
        <f>_xlfn.IFNA(VLOOKUP(AA63,'Codes + Draft Values最新'!$A$3:$B$201,2,),"")</f>
        <v/>
      </c>
      <c r="AB64" s="54" t="str">
        <f>_xlfn.IFNA(VLOOKUP(AB63,'Codes + Draft Values最新'!$A$3:$B$201,2,),"")</f>
        <v/>
      </c>
      <c r="AC64" s="54" t="str">
        <f>_xlfn.IFNA(VLOOKUP(AC63,'Codes + Draft Values最新'!$A$3:$B$201,2,),"")</f>
        <v/>
      </c>
      <c r="AD64" s="57" t="str">
        <f>_xlfn.IFNA(VLOOKUP(AD63,'Codes + Draft Values最新'!$A$3:$B$201,2,),"")</f>
        <v/>
      </c>
      <c r="AE64" s="58">
        <f>SUM(F64:AD64)</f>
        <v>0</v>
      </c>
    </row>
    <row r="65" spans="1:31" ht="19.5" customHeight="1" thickBot="1">
      <c r="A65" s="61" t="s">
        <v>187</v>
      </c>
      <c r="B65" s="33" t="s">
        <v>4</v>
      </c>
      <c r="C65" s="34"/>
      <c r="D65" s="133"/>
      <c r="E65" s="132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9"/>
      <c r="Z65" s="35"/>
      <c r="AA65" s="38"/>
      <c r="AB65" s="38"/>
      <c r="AC65" s="38"/>
      <c r="AD65" s="36"/>
      <c r="AE65" s="59"/>
    </row>
    <row r="66" spans="1:31" ht="19.5" customHeight="1" thickBot="1">
      <c r="A66" s="51"/>
      <c r="B66" s="27" t="s">
        <v>10</v>
      </c>
      <c r="C66" s="52"/>
      <c r="D66" s="134"/>
      <c r="E66" s="132"/>
      <c r="F66" s="53" t="str">
        <f>_xlfn.IFNA(VLOOKUP(F65,'Codes + Draft Values最新'!$A$3:$B$201,2,),"")</f>
        <v/>
      </c>
      <c r="G66" s="54" t="str">
        <f>_xlfn.IFNA(VLOOKUP(G65,'Codes + Draft Values最新'!$A$3:$B$201,2,),"")</f>
        <v/>
      </c>
      <c r="H66" s="54" t="str">
        <f>_xlfn.IFNA(VLOOKUP(H65,'Codes + Draft Values最新'!$A$3:$B$201,2,),"")</f>
        <v/>
      </c>
      <c r="I66" s="54" t="str">
        <f>_xlfn.IFNA(VLOOKUP(I65,'Codes + Draft Values最新'!$A$3:$B$201,2,),"")</f>
        <v/>
      </c>
      <c r="J66" s="54" t="str">
        <f>_xlfn.IFNA(VLOOKUP(J65,'Codes + Draft Values最新'!$A$3:$B$201,2,),"")</f>
        <v/>
      </c>
      <c r="K66" s="54" t="str">
        <f>_xlfn.IFNA(VLOOKUP(K65,'Codes + Draft Values最新'!$A$3:$B$201,2,),"")</f>
        <v/>
      </c>
      <c r="L66" s="54" t="str">
        <f>_xlfn.IFNA(VLOOKUP(L65,'Codes + Draft Values最新'!$A$3:$B$201,2,),"")</f>
        <v/>
      </c>
      <c r="M66" s="54" t="str">
        <f>_xlfn.IFNA(VLOOKUP(M65,'Codes + Draft Values最新'!$A$3:$B$201,2,),"")</f>
        <v/>
      </c>
      <c r="N66" s="54" t="str">
        <f>_xlfn.IFNA(VLOOKUP(N65,'Codes + Draft Values最新'!$A$3:$B$201,2,),"")</f>
        <v/>
      </c>
      <c r="O66" s="54" t="str">
        <f>_xlfn.IFNA(VLOOKUP(O65,'Codes + Draft Values最新'!$A$3:$B$201,2,),"")</f>
        <v/>
      </c>
      <c r="P66" s="54" t="str">
        <f>_xlfn.IFNA(VLOOKUP(P65,'Codes + Draft Values最新'!$A$3:$B$201,2,),"")</f>
        <v/>
      </c>
      <c r="Q66" s="54" t="str">
        <f>_xlfn.IFNA(VLOOKUP(Q65,'Codes + Draft Values最新'!$A$3:$B$201,2,),"")</f>
        <v/>
      </c>
      <c r="R66" s="54" t="str">
        <f>_xlfn.IFNA(VLOOKUP(R65,'Codes + Draft Values最新'!$A$3:$B$201,2,),"")</f>
        <v/>
      </c>
      <c r="S66" s="54" t="str">
        <f>_xlfn.IFNA(VLOOKUP(S65,'Codes + Draft Values最新'!$A$3:$B$201,2,),"")</f>
        <v/>
      </c>
      <c r="T66" s="54" t="str">
        <f>_xlfn.IFNA(VLOOKUP(T65,'Codes + Draft Values最新'!$A$3:$B$201,2,),"")</f>
        <v/>
      </c>
      <c r="U66" s="54" t="str">
        <f>_xlfn.IFNA(VLOOKUP(U65,'Codes + Draft Values最新'!$A$3:$B$201,2,),"")</f>
        <v/>
      </c>
      <c r="V66" s="54" t="str">
        <f>_xlfn.IFNA(VLOOKUP(V65,'Codes + Draft Values最新'!$A$3:$B$201,2,),"")</f>
        <v/>
      </c>
      <c r="W66" s="54" t="str">
        <f>_xlfn.IFNA(VLOOKUP(W65,'Codes + Draft Values最新'!$A$3:$B$201,2,),"")</f>
        <v/>
      </c>
      <c r="X66" s="54" t="str">
        <f>_xlfn.IFNA(VLOOKUP(X65,'Codes + Draft Values最新'!$A$3:$B$201,2,),"")</f>
        <v/>
      </c>
      <c r="Y66" s="55" t="str">
        <f>_xlfn.IFNA(VLOOKUP(Y65,'Codes + Draft Values最新'!$A$3:$B$201,2,),"")</f>
        <v/>
      </c>
      <c r="Z66" s="56" t="str">
        <f>_xlfn.IFNA(VLOOKUP(Z65,'Codes + Draft Values最新'!$A$3:$B$201,2,),"")</f>
        <v/>
      </c>
      <c r="AA66" s="54" t="str">
        <f>_xlfn.IFNA(VLOOKUP(AA65,'Codes + Draft Values最新'!$A$3:$B$201,2,),"")</f>
        <v/>
      </c>
      <c r="AB66" s="54" t="str">
        <f>_xlfn.IFNA(VLOOKUP(AB65,'Codes + Draft Values最新'!$A$3:$B$201,2,),"")</f>
        <v/>
      </c>
      <c r="AC66" s="54" t="str">
        <f>_xlfn.IFNA(VLOOKUP(AC65,'Codes + Draft Values最新'!$A$3:$B$201,2,),"")</f>
        <v/>
      </c>
      <c r="AD66" s="57" t="str">
        <f>_xlfn.IFNA(VLOOKUP(AD65,'Codes + Draft Values最新'!$A$3:$B$201,2,),"")</f>
        <v/>
      </c>
      <c r="AE66" s="58">
        <f>SUM(F66:AD66)</f>
        <v>0</v>
      </c>
    </row>
    <row r="67" spans="1:31" ht="20.45" customHeight="1" thickBot="1">
      <c r="A67" s="28"/>
      <c r="B67" s="29"/>
      <c r="C67" s="29"/>
      <c r="D67" s="29"/>
      <c r="E67" s="29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1" t="s">
        <v>208</v>
      </c>
      <c r="AE67" s="32">
        <f>AE66+AE64+AE62+AE60+AE58+AE56+AE54+AE52+AE50+AE48+AE46+AE44+AE42+AE40+AE38+AE36+AE34+AE32+AE30+AE28+AE26+AE24+AE22+AE20+AE18</f>
        <v>0</v>
      </c>
    </row>
  </sheetData>
  <protectedRanges>
    <protectedRange sqref="A17" name="範囲2"/>
    <protectedRange sqref="A19" name="範囲2_1"/>
    <protectedRange sqref="A21" name="範囲2_2"/>
    <protectedRange sqref="A23" name="範囲2_3"/>
    <protectedRange sqref="A27" name="範囲2_5"/>
    <protectedRange sqref="A29" name="範囲2_6"/>
    <protectedRange sqref="A31" name="範囲2_7"/>
    <protectedRange sqref="A33" name="範囲2_8"/>
    <protectedRange sqref="A35" name="範囲2_9"/>
    <protectedRange sqref="A37" name="範囲2_10"/>
    <protectedRange sqref="A39" name="範囲2_11"/>
    <protectedRange sqref="A41" name="範囲2_12"/>
    <protectedRange sqref="A43" name="範囲2_13"/>
    <protectedRange sqref="A45" name="範囲2_14"/>
    <protectedRange sqref="A47" name="範囲2_15"/>
    <protectedRange sqref="A49" name="範囲2_16"/>
    <protectedRange sqref="A51" name="範囲2_17"/>
    <protectedRange sqref="A53" name="範囲2_18"/>
    <protectedRange sqref="A55" name="範囲2_19"/>
    <protectedRange sqref="A57" name="範囲2_20"/>
    <protectedRange sqref="A59" name="範囲2_21"/>
    <protectedRange sqref="A61" name="範囲2_22"/>
    <protectedRange sqref="A63" name="範囲2_23"/>
    <protectedRange sqref="A65" name="範囲2_24"/>
  </protectedRanges>
  <mergeCells count="25">
    <mergeCell ref="C5:D5"/>
    <mergeCell ref="F4:I5"/>
    <mergeCell ref="L4:AA5"/>
    <mergeCell ref="A7:B7"/>
    <mergeCell ref="A8:B8"/>
    <mergeCell ref="C8:AE8"/>
    <mergeCell ref="A9:B9"/>
    <mergeCell ref="L7:AE7"/>
    <mergeCell ref="C7:K7"/>
    <mergeCell ref="C9:K9"/>
    <mergeCell ref="L9:AA9"/>
    <mergeCell ref="AB9:AE9"/>
    <mergeCell ref="C10:K10"/>
    <mergeCell ref="L10:AE10"/>
    <mergeCell ref="A12:B12"/>
    <mergeCell ref="F16:Y16"/>
    <mergeCell ref="Z16:AD16"/>
    <mergeCell ref="D16:E16"/>
    <mergeCell ref="A14:AE14"/>
    <mergeCell ref="L12:AE12"/>
    <mergeCell ref="C12:K12"/>
    <mergeCell ref="A10:B10"/>
    <mergeCell ref="L11:AE11"/>
    <mergeCell ref="C11:K11"/>
    <mergeCell ref="A11:B11"/>
  </mergeCells>
  <phoneticPr fontId="15"/>
  <conditionalFormatting sqref="A8:A15">
    <cfRule type="containsText" dxfId="332" priority="234" operator="containsText" text="HYBRID">
      <formula>NOT(ISERROR(SEARCH("HYBRID",A8)))</formula>
    </cfRule>
    <cfRule type="containsText" dxfId="331" priority="230" operator="containsText" text=" ">
      <formula>NOT(ISERROR(SEARCH(" ",A8)))</formula>
    </cfRule>
    <cfRule type="containsText" dxfId="330" priority="231" operator="containsText" text="BONUSES">
      <formula>NOT(ISERROR(SEARCH("BONUSES",A8)))</formula>
    </cfRule>
    <cfRule type="containsText" dxfId="329" priority="232" operator="containsText" text="TRANSITION">
      <formula>NOT(ISERROR(SEARCH("TRANSITION",A8)))</formula>
    </cfRule>
    <cfRule type="containsText" dxfId="328" priority="233" operator="containsText" text="ACROBATIC">
      <formula>NOT(ISERROR(SEARCH("ACROBATIC",A8)))</formula>
    </cfRule>
  </conditionalFormatting>
  <conditionalFormatting sqref="B16:B17 B19">
    <cfRule type="containsText" dxfId="327" priority="478" operator="containsText" text="ACROBATIC">
      <formula>NOT(ISERROR(SEARCH("ACROBATIC",B16)))</formula>
    </cfRule>
    <cfRule type="containsText" dxfId="326" priority="477" operator="containsText" text="TRANSITION">
      <formula>NOT(ISERROR(SEARCH("TRANSITION",B16)))</formula>
    </cfRule>
    <cfRule type="containsText" dxfId="325" priority="476" operator="containsText" text="BONUSES">
      <formula>NOT(ISERROR(SEARCH("BONUSES",B16)))</formula>
    </cfRule>
    <cfRule type="containsText" dxfId="324" priority="475" operator="containsText" text=" ">
      <formula>NOT(ISERROR(SEARCH(" ",B16)))</formula>
    </cfRule>
    <cfRule type="containsText" dxfId="323" priority="479" operator="containsText" text="HYBRID">
      <formula>NOT(ISERROR(SEARCH("HYBRID",B16)))</formula>
    </cfRule>
  </conditionalFormatting>
  <conditionalFormatting sqref="B21">
    <cfRule type="containsText" dxfId="322" priority="345" operator="containsText" text=" ">
      <formula>NOT(ISERROR(SEARCH(" ",B21)))</formula>
    </cfRule>
    <cfRule type="containsText" dxfId="321" priority="349" operator="containsText" text="HYBRID">
      <formula>NOT(ISERROR(SEARCH("HYBRID",B21)))</formula>
    </cfRule>
    <cfRule type="containsText" dxfId="320" priority="348" operator="containsText" text="ACROBATIC">
      <formula>NOT(ISERROR(SEARCH("ACROBATIC",B21)))</formula>
    </cfRule>
    <cfRule type="containsText" dxfId="319" priority="347" operator="containsText" text="TRANSITION">
      <formula>NOT(ISERROR(SEARCH("TRANSITION",B21)))</formula>
    </cfRule>
    <cfRule type="containsText" dxfId="318" priority="346" operator="containsText" text="BONUSES">
      <formula>NOT(ISERROR(SEARCH("BONUSES",B21)))</formula>
    </cfRule>
  </conditionalFormatting>
  <conditionalFormatting sqref="B23">
    <cfRule type="containsText" dxfId="317" priority="344" operator="containsText" text="HYBRID">
      <formula>NOT(ISERROR(SEARCH("HYBRID",B23)))</formula>
    </cfRule>
    <cfRule type="containsText" dxfId="316" priority="343" operator="containsText" text="ACROBATIC">
      <formula>NOT(ISERROR(SEARCH("ACROBATIC",B23)))</formula>
    </cfRule>
    <cfRule type="containsText" dxfId="315" priority="342" operator="containsText" text="TRANSITION">
      <formula>NOT(ISERROR(SEARCH("TRANSITION",B23)))</formula>
    </cfRule>
    <cfRule type="containsText" dxfId="314" priority="341" operator="containsText" text="BONUSES">
      <formula>NOT(ISERROR(SEARCH("BONUSES",B23)))</formula>
    </cfRule>
    <cfRule type="containsText" dxfId="313" priority="340" operator="containsText" text=" ">
      <formula>NOT(ISERROR(SEARCH(" ",B23)))</formula>
    </cfRule>
  </conditionalFormatting>
  <conditionalFormatting sqref="B25">
    <cfRule type="containsText" dxfId="312" priority="335" operator="containsText" text=" ">
      <formula>NOT(ISERROR(SEARCH(" ",B25)))</formula>
    </cfRule>
    <cfRule type="containsText" dxfId="311" priority="339" operator="containsText" text="HYBRID">
      <formula>NOT(ISERROR(SEARCH("HYBRID",B25)))</formula>
    </cfRule>
    <cfRule type="containsText" dxfId="310" priority="338" operator="containsText" text="ACROBATIC">
      <formula>NOT(ISERROR(SEARCH("ACROBATIC",B25)))</formula>
    </cfRule>
    <cfRule type="containsText" dxfId="309" priority="337" operator="containsText" text="TRANSITION">
      <formula>NOT(ISERROR(SEARCH("TRANSITION",B25)))</formula>
    </cfRule>
    <cfRule type="containsText" dxfId="308" priority="336" operator="containsText" text="BONUSES">
      <formula>NOT(ISERROR(SEARCH("BONUSES",B25)))</formula>
    </cfRule>
  </conditionalFormatting>
  <conditionalFormatting sqref="B27">
    <cfRule type="containsText" dxfId="307" priority="334" operator="containsText" text="HYBRID">
      <formula>NOT(ISERROR(SEARCH("HYBRID",B27)))</formula>
    </cfRule>
    <cfRule type="containsText" dxfId="306" priority="333" operator="containsText" text="ACROBATIC">
      <formula>NOT(ISERROR(SEARCH("ACROBATIC",B27)))</formula>
    </cfRule>
    <cfRule type="containsText" dxfId="305" priority="332" operator="containsText" text="TRANSITION">
      <formula>NOT(ISERROR(SEARCH("TRANSITION",B27)))</formula>
    </cfRule>
    <cfRule type="containsText" dxfId="304" priority="331" operator="containsText" text="BONUSES">
      <formula>NOT(ISERROR(SEARCH("BONUSES",B27)))</formula>
    </cfRule>
    <cfRule type="containsText" dxfId="303" priority="330" operator="containsText" text=" ">
      <formula>NOT(ISERROR(SEARCH(" ",B27)))</formula>
    </cfRule>
  </conditionalFormatting>
  <conditionalFormatting sqref="B29">
    <cfRule type="containsText" dxfId="302" priority="325" operator="containsText" text=" ">
      <formula>NOT(ISERROR(SEARCH(" ",B29)))</formula>
    </cfRule>
    <cfRule type="containsText" dxfId="301" priority="329" operator="containsText" text="HYBRID">
      <formula>NOT(ISERROR(SEARCH("HYBRID",B29)))</formula>
    </cfRule>
    <cfRule type="containsText" dxfId="300" priority="328" operator="containsText" text="ACROBATIC">
      <formula>NOT(ISERROR(SEARCH("ACROBATIC",B29)))</formula>
    </cfRule>
    <cfRule type="containsText" dxfId="299" priority="327" operator="containsText" text="TRANSITION">
      <formula>NOT(ISERROR(SEARCH("TRANSITION",B29)))</formula>
    </cfRule>
    <cfRule type="containsText" dxfId="298" priority="326" operator="containsText" text="BONUSES">
      <formula>NOT(ISERROR(SEARCH("BONUSES",B29)))</formula>
    </cfRule>
  </conditionalFormatting>
  <conditionalFormatting sqref="B31">
    <cfRule type="containsText" dxfId="297" priority="320" operator="containsText" text=" ">
      <formula>NOT(ISERROR(SEARCH(" ",B31)))</formula>
    </cfRule>
    <cfRule type="containsText" dxfId="296" priority="324" operator="containsText" text="HYBRID">
      <formula>NOT(ISERROR(SEARCH("HYBRID",B31)))</formula>
    </cfRule>
    <cfRule type="containsText" dxfId="295" priority="323" operator="containsText" text="ACROBATIC">
      <formula>NOT(ISERROR(SEARCH("ACROBATIC",B31)))</formula>
    </cfRule>
    <cfRule type="containsText" dxfId="294" priority="322" operator="containsText" text="TRANSITION">
      <formula>NOT(ISERROR(SEARCH("TRANSITION",B31)))</formula>
    </cfRule>
    <cfRule type="containsText" dxfId="293" priority="321" operator="containsText" text="BONUSES">
      <formula>NOT(ISERROR(SEARCH("BONUSES",B31)))</formula>
    </cfRule>
  </conditionalFormatting>
  <conditionalFormatting sqref="B33">
    <cfRule type="containsText" dxfId="292" priority="315" operator="containsText" text=" ">
      <formula>NOT(ISERROR(SEARCH(" ",B33)))</formula>
    </cfRule>
    <cfRule type="containsText" dxfId="291" priority="316" operator="containsText" text="BONUSES">
      <formula>NOT(ISERROR(SEARCH("BONUSES",B33)))</formula>
    </cfRule>
    <cfRule type="containsText" dxfId="290" priority="317" operator="containsText" text="TRANSITION">
      <formula>NOT(ISERROR(SEARCH("TRANSITION",B33)))</formula>
    </cfRule>
    <cfRule type="containsText" dxfId="289" priority="318" operator="containsText" text="ACROBATIC">
      <formula>NOT(ISERROR(SEARCH("ACROBATIC",B33)))</formula>
    </cfRule>
    <cfRule type="containsText" dxfId="288" priority="319" operator="containsText" text="HYBRID">
      <formula>NOT(ISERROR(SEARCH("HYBRID",B33)))</formula>
    </cfRule>
  </conditionalFormatting>
  <conditionalFormatting sqref="B35">
    <cfRule type="containsText" dxfId="287" priority="313" operator="containsText" text="ACROBATIC">
      <formula>NOT(ISERROR(SEARCH("ACROBATIC",B35)))</formula>
    </cfRule>
    <cfRule type="containsText" dxfId="286" priority="314" operator="containsText" text="HYBRID">
      <formula>NOT(ISERROR(SEARCH("HYBRID",B35)))</formula>
    </cfRule>
    <cfRule type="containsText" dxfId="285" priority="312" operator="containsText" text="TRANSITION">
      <formula>NOT(ISERROR(SEARCH("TRANSITION",B35)))</formula>
    </cfRule>
    <cfRule type="containsText" dxfId="284" priority="311" operator="containsText" text="BONUSES">
      <formula>NOT(ISERROR(SEARCH("BONUSES",B35)))</formula>
    </cfRule>
    <cfRule type="containsText" dxfId="283" priority="310" operator="containsText" text=" ">
      <formula>NOT(ISERROR(SEARCH(" ",B35)))</formula>
    </cfRule>
  </conditionalFormatting>
  <conditionalFormatting sqref="B37">
    <cfRule type="containsText" dxfId="282" priority="309" operator="containsText" text="HYBRID">
      <formula>NOT(ISERROR(SEARCH("HYBRID",B37)))</formula>
    </cfRule>
    <cfRule type="containsText" dxfId="281" priority="308" operator="containsText" text="ACROBATIC">
      <formula>NOT(ISERROR(SEARCH("ACROBATIC",B37)))</formula>
    </cfRule>
    <cfRule type="containsText" dxfId="280" priority="307" operator="containsText" text="TRANSITION">
      <formula>NOT(ISERROR(SEARCH("TRANSITION",B37)))</formula>
    </cfRule>
    <cfRule type="containsText" dxfId="279" priority="306" operator="containsText" text="BONUSES">
      <formula>NOT(ISERROR(SEARCH("BONUSES",B37)))</formula>
    </cfRule>
    <cfRule type="containsText" dxfId="278" priority="305" operator="containsText" text=" ">
      <formula>NOT(ISERROR(SEARCH(" ",B37)))</formula>
    </cfRule>
  </conditionalFormatting>
  <conditionalFormatting sqref="B39">
    <cfRule type="containsText" dxfId="277" priority="304" operator="containsText" text="HYBRID">
      <formula>NOT(ISERROR(SEARCH("HYBRID",B39)))</formula>
    </cfRule>
    <cfRule type="containsText" dxfId="276" priority="303" operator="containsText" text="ACROBATIC">
      <formula>NOT(ISERROR(SEARCH("ACROBATIC",B39)))</formula>
    </cfRule>
    <cfRule type="containsText" dxfId="275" priority="302" operator="containsText" text="TRANSITION">
      <formula>NOT(ISERROR(SEARCH("TRANSITION",B39)))</formula>
    </cfRule>
    <cfRule type="containsText" dxfId="274" priority="301" operator="containsText" text="BONUSES">
      <formula>NOT(ISERROR(SEARCH("BONUSES",B39)))</formula>
    </cfRule>
    <cfRule type="containsText" dxfId="273" priority="300" operator="containsText" text=" ">
      <formula>NOT(ISERROR(SEARCH(" ",B39)))</formula>
    </cfRule>
  </conditionalFormatting>
  <conditionalFormatting sqref="B41">
    <cfRule type="containsText" dxfId="272" priority="295" operator="containsText" text=" ">
      <formula>NOT(ISERROR(SEARCH(" ",B41)))</formula>
    </cfRule>
    <cfRule type="containsText" dxfId="271" priority="296" operator="containsText" text="BONUSES">
      <formula>NOT(ISERROR(SEARCH("BONUSES",B41)))</formula>
    </cfRule>
    <cfRule type="containsText" dxfId="270" priority="298" operator="containsText" text="ACROBATIC">
      <formula>NOT(ISERROR(SEARCH("ACROBATIC",B41)))</formula>
    </cfRule>
    <cfRule type="containsText" dxfId="269" priority="297" operator="containsText" text="TRANSITION">
      <formula>NOT(ISERROR(SEARCH("TRANSITION",B41)))</formula>
    </cfRule>
    <cfRule type="containsText" dxfId="268" priority="299" operator="containsText" text="HYBRID">
      <formula>NOT(ISERROR(SEARCH("HYBRID",B41)))</formula>
    </cfRule>
  </conditionalFormatting>
  <conditionalFormatting sqref="B43">
    <cfRule type="containsText" dxfId="267" priority="290" operator="containsText" text=" ">
      <formula>NOT(ISERROR(SEARCH(" ",B43)))</formula>
    </cfRule>
    <cfRule type="containsText" dxfId="266" priority="294" operator="containsText" text="HYBRID">
      <formula>NOT(ISERROR(SEARCH("HYBRID",B43)))</formula>
    </cfRule>
    <cfRule type="containsText" dxfId="265" priority="293" operator="containsText" text="ACROBATIC">
      <formula>NOT(ISERROR(SEARCH("ACROBATIC",B43)))</formula>
    </cfRule>
    <cfRule type="containsText" dxfId="264" priority="292" operator="containsText" text="TRANSITION">
      <formula>NOT(ISERROR(SEARCH("TRANSITION",B43)))</formula>
    </cfRule>
    <cfRule type="containsText" dxfId="263" priority="291" operator="containsText" text="BONUSES">
      <formula>NOT(ISERROR(SEARCH("BONUSES",B43)))</formula>
    </cfRule>
  </conditionalFormatting>
  <conditionalFormatting sqref="B45">
    <cfRule type="containsText" dxfId="262" priority="289" operator="containsText" text="HYBRID">
      <formula>NOT(ISERROR(SEARCH("HYBRID",B45)))</formula>
    </cfRule>
    <cfRule type="containsText" dxfId="261" priority="288" operator="containsText" text="ACROBATIC">
      <formula>NOT(ISERROR(SEARCH("ACROBATIC",B45)))</formula>
    </cfRule>
    <cfRule type="containsText" dxfId="260" priority="287" operator="containsText" text="TRANSITION">
      <formula>NOT(ISERROR(SEARCH("TRANSITION",B45)))</formula>
    </cfRule>
    <cfRule type="containsText" dxfId="259" priority="285" operator="containsText" text=" ">
      <formula>NOT(ISERROR(SEARCH(" ",B45)))</formula>
    </cfRule>
    <cfRule type="containsText" dxfId="258" priority="286" operator="containsText" text="BONUSES">
      <formula>NOT(ISERROR(SEARCH("BONUSES",B45)))</formula>
    </cfRule>
  </conditionalFormatting>
  <conditionalFormatting sqref="B47">
    <cfRule type="containsText" dxfId="257" priority="284" operator="containsText" text="HYBRID">
      <formula>NOT(ISERROR(SEARCH("HYBRID",B47)))</formula>
    </cfRule>
    <cfRule type="containsText" dxfId="256" priority="283" operator="containsText" text="ACROBATIC">
      <formula>NOT(ISERROR(SEARCH("ACROBATIC",B47)))</formula>
    </cfRule>
    <cfRule type="containsText" dxfId="255" priority="282" operator="containsText" text="TRANSITION">
      <formula>NOT(ISERROR(SEARCH("TRANSITION",B47)))</formula>
    </cfRule>
    <cfRule type="containsText" dxfId="254" priority="280" operator="containsText" text=" ">
      <formula>NOT(ISERROR(SEARCH(" ",B47)))</formula>
    </cfRule>
    <cfRule type="containsText" dxfId="253" priority="281" operator="containsText" text="BONUSES">
      <formula>NOT(ISERROR(SEARCH("BONUSES",B47)))</formula>
    </cfRule>
  </conditionalFormatting>
  <conditionalFormatting sqref="B49">
    <cfRule type="containsText" dxfId="252" priority="275" operator="containsText" text=" ">
      <formula>NOT(ISERROR(SEARCH(" ",B49)))</formula>
    </cfRule>
    <cfRule type="containsText" dxfId="251" priority="279" operator="containsText" text="HYBRID">
      <formula>NOT(ISERROR(SEARCH("HYBRID",B49)))</formula>
    </cfRule>
    <cfRule type="containsText" dxfId="250" priority="278" operator="containsText" text="ACROBATIC">
      <formula>NOT(ISERROR(SEARCH("ACROBATIC",B49)))</formula>
    </cfRule>
    <cfRule type="containsText" dxfId="249" priority="277" operator="containsText" text="TRANSITION">
      <formula>NOT(ISERROR(SEARCH("TRANSITION",B49)))</formula>
    </cfRule>
    <cfRule type="containsText" dxfId="248" priority="276" operator="containsText" text="BONUSES">
      <formula>NOT(ISERROR(SEARCH("BONUSES",B49)))</formula>
    </cfRule>
  </conditionalFormatting>
  <conditionalFormatting sqref="B51">
    <cfRule type="containsText" dxfId="247" priority="270" operator="containsText" text=" ">
      <formula>NOT(ISERROR(SEARCH(" ",B51)))</formula>
    </cfRule>
    <cfRule type="containsText" dxfId="246" priority="272" operator="containsText" text="TRANSITION">
      <formula>NOT(ISERROR(SEARCH("TRANSITION",B51)))</formula>
    </cfRule>
    <cfRule type="containsText" dxfId="245" priority="271" operator="containsText" text="BONUSES">
      <formula>NOT(ISERROR(SEARCH("BONUSES",B51)))</formula>
    </cfRule>
    <cfRule type="containsText" dxfId="244" priority="274" operator="containsText" text="HYBRID">
      <formula>NOT(ISERROR(SEARCH("HYBRID",B51)))</formula>
    </cfRule>
    <cfRule type="containsText" dxfId="243" priority="273" operator="containsText" text="ACROBATIC">
      <formula>NOT(ISERROR(SEARCH("ACROBATIC",B51)))</formula>
    </cfRule>
  </conditionalFormatting>
  <conditionalFormatting sqref="B53">
    <cfRule type="containsText" dxfId="242" priority="269" operator="containsText" text="HYBRID">
      <formula>NOT(ISERROR(SEARCH("HYBRID",B53)))</formula>
    </cfRule>
    <cfRule type="containsText" dxfId="241" priority="268" operator="containsText" text="ACROBATIC">
      <formula>NOT(ISERROR(SEARCH("ACROBATIC",B53)))</formula>
    </cfRule>
    <cfRule type="containsText" dxfId="240" priority="267" operator="containsText" text="TRANSITION">
      <formula>NOT(ISERROR(SEARCH("TRANSITION",B53)))</formula>
    </cfRule>
    <cfRule type="containsText" dxfId="239" priority="266" operator="containsText" text="BONUSES">
      <formula>NOT(ISERROR(SEARCH("BONUSES",B53)))</formula>
    </cfRule>
    <cfRule type="containsText" dxfId="238" priority="265" operator="containsText" text=" ">
      <formula>NOT(ISERROR(SEARCH(" ",B53)))</formula>
    </cfRule>
  </conditionalFormatting>
  <conditionalFormatting sqref="B55">
    <cfRule type="containsText" dxfId="237" priority="264" operator="containsText" text="HYBRID">
      <formula>NOT(ISERROR(SEARCH("HYBRID",B55)))</formula>
    </cfRule>
    <cfRule type="containsText" dxfId="236" priority="263" operator="containsText" text="ACROBATIC">
      <formula>NOT(ISERROR(SEARCH("ACROBATIC",B55)))</formula>
    </cfRule>
    <cfRule type="containsText" dxfId="235" priority="262" operator="containsText" text="TRANSITION">
      <formula>NOT(ISERROR(SEARCH("TRANSITION",B55)))</formula>
    </cfRule>
    <cfRule type="containsText" dxfId="234" priority="261" operator="containsText" text="BONUSES">
      <formula>NOT(ISERROR(SEARCH("BONUSES",B55)))</formula>
    </cfRule>
    <cfRule type="containsText" dxfId="233" priority="260" operator="containsText" text=" ">
      <formula>NOT(ISERROR(SEARCH(" ",B55)))</formula>
    </cfRule>
  </conditionalFormatting>
  <conditionalFormatting sqref="B57">
    <cfRule type="containsText" dxfId="232" priority="259" operator="containsText" text="HYBRID">
      <formula>NOT(ISERROR(SEARCH("HYBRID",B57)))</formula>
    </cfRule>
    <cfRule type="containsText" dxfId="231" priority="258" operator="containsText" text="ACROBATIC">
      <formula>NOT(ISERROR(SEARCH("ACROBATIC",B57)))</formula>
    </cfRule>
    <cfRule type="containsText" dxfId="230" priority="257" operator="containsText" text="TRANSITION">
      <formula>NOT(ISERROR(SEARCH("TRANSITION",B57)))</formula>
    </cfRule>
    <cfRule type="containsText" dxfId="229" priority="256" operator="containsText" text="BONUSES">
      <formula>NOT(ISERROR(SEARCH("BONUSES",B57)))</formula>
    </cfRule>
    <cfRule type="containsText" dxfId="228" priority="255" operator="containsText" text=" ">
      <formula>NOT(ISERROR(SEARCH(" ",B57)))</formula>
    </cfRule>
  </conditionalFormatting>
  <conditionalFormatting sqref="B59">
    <cfRule type="containsText" dxfId="227" priority="254" operator="containsText" text="HYBRID">
      <formula>NOT(ISERROR(SEARCH("HYBRID",B59)))</formula>
    </cfRule>
    <cfRule type="containsText" dxfId="226" priority="253" operator="containsText" text="ACROBATIC">
      <formula>NOT(ISERROR(SEARCH("ACROBATIC",B59)))</formula>
    </cfRule>
    <cfRule type="containsText" dxfId="225" priority="252" operator="containsText" text="TRANSITION">
      <formula>NOT(ISERROR(SEARCH("TRANSITION",B59)))</formula>
    </cfRule>
    <cfRule type="containsText" dxfId="224" priority="251" operator="containsText" text="BONUSES">
      <formula>NOT(ISERROR(SEARCH("BONUSES",B59)))</formula>
    </cfRule>
    <cfRule type="containsText" dxfId="223" priority="250" operator="containsText" text=" ">
      <formula>NOT(ISERROR(SEARCH(" ",B59)))</formula>
    </cfRule>
  </conditionalFormatting>
  <conditionalFormatting sqref="B61">
    <cfRule type="containsText" dxfId="222" priority="249" operator="containsText" text="HYBRID">
      <formula>NOT(ISERROR(SEARCH("HYBRID",B61)))</formula>
    </cfRule>
    <cfRule type="containsText" dxfId="221" priority="248" operator="containsText" text="ACROBATIC">
      <formula>NOT(ISERROR(SEARCH("ACROBATIC",B61)))</formula>
    </cfRule>
    <cfRule type="containsText" dxfId="220" priority="247" operator="containsText" text="TRANSITION">
      <formula>NOT(ISERROR(SEARCH("TRANSITION",B61)))</formula>
    </cfRule>
    <cfRule type="containsText" dxfId="219" priority="246" operator="containsText" text="BONUSES">
      <formula>NOT(ISERROR(SEARCH("BONUSES",B61)))</formula>
    </cfRule>
    <cfRule type="containsText" dxfId="218" priority="245" operator="containsText" text=" ">
      <formula>NOT(ISERROR(SEARCH(" ",B61)))</formula>
    </cfRule>
  </conditionalFormatting>
  <conditionalFormatting sqref="B63">
    <cfRule type="containsText" dxfId="217" priority="244" operator="containsText" text="HYBRID">
      <formula>NOT(ISERROR(SEARCH("HYBRID",B63)))</formula>
    </cfRule>
    <cfRule type="containsText" dxfId="216" priority="243" operator="containsText" text="ACROBATIC">
      <formula>NOT(ISERROR(SEARCH("ACROBATIC",B63)))</formula>
    </cfRule>
    <cfRule type="containsText" dxfId="215" priority="241" operator="containsText" text="BONUSES">
      <formula>NOT(ISERROR(SEARCH("BONUSES",B63)))</formula>
    </cfRule>
    <cfRule type="containsText" dxfId="214" priority="240" operator="containsText" text=" ">
      <formula>NOT(ISERROR(SEARCH(" ",B63)))</formula>
    </cfRule>
    <cfRule type="containsText" dxfId="213" priority="242" operator="containsText" text="TRANSITION">
      <formula>NOT(ISERROR(SEARCH("TRANSITION",B63)))</formula>
    </cfRule>
  </conditionalFormatting>
  <conditionalFormatting sqref="B65">
    <cfRule type="containsText" dxfId="212" priority="239" operator="containsText" text="HYBRID">
      <formula>NOT(ISERROR(SEARCH("HYBRID",B65)))</formula>
    </cfRule>
    <cfRule type="containsText" dxfId="211" priority="238" operator="containsText" text="ACROBATIC">
      <formula>NOT(ISERROR(SEARCH("ACROBATIC",B65)))</formula>
    </cfRule>
    <cfRule type="containsText" dxfId="210" priority="237" operator="containsText" text="TRANSITION">
      <formula>NOT(ISERROR(SEARCH("TRANSITION",B65)))</formula>
    </cfRule>
    <cfRule type="containsText" dxfId="209" priority="235" operator="containsText" text=" ">
      <formula>NOT(ISERROR(SEARCH(" ",B65)))</formula>
    </cfRule>
    <cfRule type="containsText" dxfId="208" priority="236" operator="containsText" text="BONUSES">
      <formula>NOT(ISERROR(SEARCH("BONUSES",B65)))</formula>
    </cfRule>
  </conditionalFormatting>
  <conditionalFormatting sqref="C9:C11">
    <cfRule type="cellIs" dxfId="207" priority="228" operator="equal">
      <formula>0</formula>
    </cfRule>
  </conditionalFormatting>
  <conditionalFormatting sqref="C17 F17:AD17">
    <cfRule type="cellIs" dxfId="206" priority="226" operator="equal">
      <formula>0</formula>
    </cfRule>
  </conditionalFormatting>
  <conditionalFormatting sqref="C19 F19:AD19">
    <cfRule type="cellIs" dxfId="205" priority="199" operator="equal">
      <formula>0</formula>
    </cfRule>
  </conditionalFormatting>
  <conditionalFormatting sqref="C21 F21:AD21">
    <cfRule type="cellIs" dxfId="204" priority="198" operator="equal">
      <formula>0</formula>
    </cfRule>
  </conditionalFormatting>
  <conditionalFormatting sqref="C23 F23:AD23">
    <cfRule type="cellIs" dxfId="203" priority="197" operator="equal">
      <formula>0</formula>
    </cfRule>
  </conditionalFormatting>
  <conditionalFormatting sqref="C25 F25:AD25">
    <cfRule type="cellIs" dxfId="202" priority="196" operator="equal">
      <formula>0</formula>
    </cfRule>
  </conditionalFormatting>
  <conditionalFormatting sqref="C27 F27:AD27">
    <cfRule type="cellIs" dxfId="201" priority="195" operator="equal">
      <formula>0</formula>
    </cfRule>
  </conditionalFormatting>
  <conditionalFormatting sqref="C29 F29:AD29">
    <cfRule type="cellIs" dxfId="200" priority="194" operator="equal">
      <formula>0</formula>
    </cfRule>
  </conditionalFormatting>
  <conditionalFormatting sqref="C31 F31:AD31">
    <cfRule type="cellIs" dxfId="199" priority="193" operator="equal">
      <formula>0</formula>
    </cfRule>
  </conditionalFormatting>
  <conditionalFormatting sqref="C33 F33:AD33">
    <cfRule type="cellIs" dxfId="198" priority="192" operator="equal">
      <formula>0</formula>
    </cfRule>
  </conditionalFormatting>
  <conditionalFormatting sqref="C35 F35:AD35">
    <cfRule type="cellIs" dxfId="197" priority="191" operator="equal">
      <formula>0</formula>
    </cfRule>
  </conditionalFormatting>
  <conditionalFormatting sqref="C37 F37:AD37">
    <cfRule type="cellIs" dxfId="196" priority="190" operator="equal">
      <formula>0</formula>
    </cfRule>
  </conditionalFormatting>
  <conditionalFormatting sqref="C39 F39:AD39">
    <cfRule type="cellIs" dxfId="195" priority="189" operator="equal">
      <formula>0</formula>
    </cfRule>
  </conditionalFormatting>
  <conditionalFormatting sqref="C41 F41:AD41">
    <cfRule type="cellIs" dxfId="194" priority="188" operator="equal">
      <formula>0</formula>
    </cfRule>
  </conditionalFormatting>
  <conditionalFormatting sqref="C43 F43:AD43">
    <cfRule type="cellIs" dxfId="193" priority="187" operator="equal">
      <formula>0</formula>
    </cfRule>
  </conditionalFormatting>
  <conditionalFormatting sqref="C45 F45:AD45">
    <cfRule type="cellIs" dxfId="192" priority="186" operator="equal">
      <formula>0</formula>
    </cfRule>
  </conditionalFormatting>
  <conditionalFormatting sqref="C47 F47:AD47">
    <cfRule type="cellIs" dxfId="191" priority="185" operator="equal">
      <formula>0</formula>
    </cfRule>
  </conditionalFormatting>
  <conditionalFormatting sqref="C49 F49:AD49">
    <cfRule type="cellIs" dxfId="190" priority="184" operator="equal">
      <formula>0</formula>
    </cfRule>
  </conditionalFormatting>
  <conditionalFormatting sqref="C51 F51:AD51">
    <cfRule type="cellIs" dxfId="189" priority="183" operator="equal">
      <formula>0</formula>
    </cfRule>
  </conditionalFormatting>
  <conditionalFormatting sqref="C53 F53:AD53">
    <cfRule type="cellIs" dxfId="188" priority="182" operator="equal">
      <formula>0</formula>
    </cfRule>
  </conditionalFormatting>
  <conditionalFormatting sqref="C55 F55:AD55">
    <cfRule type="cellIs" dxfId="187" priority="181" operator="equal">
      <formula>0</formula>
    </cfRule>
  </conditionalFormatting>
  <conditionalFormatting sqref="C57 F57:AD57">
    <cfRule type="cellIs" dxfId="186" priority="180" operator="equal">
      <formula>0</formula>
    </cfRule>
  </conditionalFormatting>
  <conditionalFormatting sqref="C59 F59:AD59">
    <cfRule type="cellIs" dxfId="185" priority="179" operator="equal">
      <formula>0</formula>
    </cfRule>
  </conditionalFormatting>
  <conditionalFormatting sqref="C61 F61:AD61">
    <cfRule type="cellIs" dxfId="184" priority="178" operator="equal">
      <formula>0</formula>
    </cfRule>
  </conditionalFormatting>
  <conditionalFormatting sqref="C63 F63:AD63">
    <cfRule type="cellIs" dxfId="183" priority="177" operator="equal">
      <formula>0</formula>
    </cfRule>
  </conditionalFormatting>
  <conditionalFormatting sqref="C65 F65:AD65">
    <cfRule type="cellIs" dxfId="182" priority="176" operator="equal">
      <formula>0</formula>
    </cfRule>
  </conditionalFormatting>
  <conditionalFormatting sqref="C7:K7">
    <cfRule type="cellIs" dxfId="181" priority="229" operator="equal">
      <formula>0</formula>
    </cfRule>
  </conditionalFormatting>
  <conditionalFormatting sqref="C12:K12">
    <cfRule type="cellIs" dxfId="180" priority="227" operator="equal">
      <formula>0</formula>
    </cfRule>
  </conditionalFormatting>
  <conditionalFormatting sqref="D17">
    <cfRule type="cellIs" dxfId="179" priority="169" operator="equal">
      <formula>"Hybrid"</formula>
    </cfRule>
    <cfRule type="containsText" dxfId="178" priority="175" operator="containsText" text="Acro-A">
      <formula>NOT(ISERROR(SEARCH("Acro-A",D17)))</formula>
    </cfRule>
    <cfRule type="containsText" dxfId="177" priority="174" operator="containsText" text="Acro-P">
      <formula>NOT(ISERROR(SEARCH("Acro-P",D17)))</formula>
    </cfRule>
    <cfRule type="containsText" dxfId="176" priority="173" operator="containsText" text="Acro-B">
      <formula>NOT(ISERROR(SEARCH("Acro-B",D17)))</formula>
    </cfRule>
    <cfRule type="containsText" dxfId="175" priority="172" operator="containsText" text="Acro-C">
      <formula>NOT(ISERROR(SEARCH("Acro-C",D17)))</formula>
    </cfRule>
    <cfRule type="containsText" dxfId="174" priority="171" operator="containsText" text=" ">
      <formula>NOT(ISERROR(SEARCH(" ",D17)))</formula>
    </cfRule>
    <cfRule type="cellIs" dxfId="173" priority="170" operator="equal">
      <formula>"Acro-Pair"</formula>
    </cfRule>
  </conditionalFormatting>
  <conditionalFormatting sqref="D19">
    <cfRule type="containsText" dxfId="172" priority="168" operator="containsText" text="Acro-A">
      <formula>NOT(ISERROR(SEARCH("Acro-A",D19)))</formula>
    </cfRule>
    <cfRule type="cellIs" dxfId="171" priority="162" operator="equal">
      <formula>"Hybrid"</formula>
    </cfRule>
    <cfRule type="cellIs" dxfId="170" priority="163" operator="equal">
      <formula>"Acro-Pair"</formula>
    </cfRule>
    <cfRule type="containsText" dxfId="169" priority="164" operator="containsText" text=" ">
      <formula>NOT(ISERROR(SEARCH(" ",D19)))</formula>
    </cfRule>
    <cfRule type="containsText" dxfId="168" priority="165" operator="containsText" text="Acro-C">
      <formula>NOT(ISERROR(SEARCH("Acro-C",D19)))</formula>
    </cfRule>
    <cfRule type="containsText" dxfId="167" priority="166" operator="containsText" text="Acro-B">
      <formula>NOT(ISERROR(SEARCH("Acro-B",D19)))</formula>
    </cfRule>
    <cfRule type="containsText" dxfId="166" priority="167" operator="containsText" text="Acro-P">
      <formula>NOT(ISERROR(SEARCH("Acro-P",D19)))</formula>
    </cfRule>
  </conditionalFormatting>
  <conditionalFormatting sqref="D21">
    <cfRule type="containsText" dxfId="165" priority="157" operator="containsText" text=" ">
      <formula>NOT(ISERROR(SEARCH(" ",D21)))</formula>
    </cfRule>
    <cfRule type="containsText" dxfId="164" priority="161" operator="containsText" text="Acro-A">
      <formula>NOT(ISERROR(SEARCH("Acro-A",D21)))</formula>
    </cfRule>
    <cfRule type="containsText" dxfId="163" priority="160" operator="containsText" text="Acro-P">
      <formula>NOT(ISERROR(SEARCH("Acro-P",D21)))</formula>
    </cfRule>
    <cfRule type="containsText" dxfId="162" priority="159" operator="containsText" text="Acro-B">
      <formula>NOT(ISERROR(SEARCH("Acro-B",D21)))</formula>
    </cfRule>
    <cfRule type="containsText" dxfId="161" priority="158" operator="containsText" text="Acro-C">
      <formula>NOT(ISERROR(SEARCH("Acro-C",D21)))</formula>
    </cfRule>
    <cfRule type="cellIs" dxfId="160" priority="156" operator="equal">
      <formula>"Acro-Pair"</formula>
    </cfRule>
    <cfRule type="cellIs" dxfId="159" priority="155" operator="equal">
      <formula>"Hybrid"</formula>
    </cfRule>
  </conditionalFormatting>
  <conditionalFormatting sqref="D23">
    <cfRule type="containsText" dxfId="158" priority="150" operator="containsText" text=" ">
      <formula>NOT(ISERROR(SEARCH(" ",D23)))</formula>
    </cfRule>
    <cfRule type="containsText" dxfId="157" priority="154" operator="containsText" text="Acro-A">
      <formula>NOT(ISERROR(SEARCH("Acro-A",D23)))</formula>
    </cfRule>
    <cfRule type="containsText" dxfId="156" priority="153" operator="containsText" text="Acro-P">
      <formula>NOT(ISERROR(SEARCH("Acro-P",D23)))</formula>
    </cfRule>
    <cfRule type="containsText" dxfId="155" priority="152" operator="containsText" text="Acro-B">
      <formula>NOT(ISERROR(SEARCH("Acro-B",D23)))</formula>
    </cfRule>
    <cfRule type="containsText" dxfId="154" priority="151" operator="containsText" text="Acro-C">
      <formula>NOT(ISERROR(SEARCH("Acro-C",D23)))</formula>
    </cfRule>
    <cfRule type="cellIs" dxfId="153" priority="148" operator="equal">
      <formula>"Hybrid"</formula>
    </cfRule>
    <cfRule type="cellIs" dxfId="152" priority="149" operator="equal">
      <formula>"Acro-Pair"</formula>
    </cfRule>
  </conditionalFormatting>
  <conditionalFormatting sqref="D25">
    <cfRule type="cellIs" dxfId="151" priority="142" operator="equal">
      <formula>"Acro-Pair"</formula>
    </cfRule>
    <cfRule type="containsText" dxfId="150" priority="147" operator="containsText" text="Acro-A">
      <formula>NOT(ISERROR(SEARCH("Acro-A",D25)))</formula>
    </cfRule>
    <cfRule type="containsText" dxfId="149" priority="146" operator="containsText" text="Acro-P">
      <formula>NOT(ISERROR(SEARCH("Acro-P",D25)))</formula>
    </cfRule>
    <cfRule type="containsText" dxfId="148" priority="145" operator="containsText" text="Acro-B">
      <formula>NOT(ISERROR(SEARCH("Acro-B",D25)))</formula>
    </cfRule>
    <cfRule type="containsText" dxfId="147" priority="144" operator="containsText" text="Acro-C">
      <formula>NOT(ISERROR(SEARCH("Acro-C",D25)))</formula>
    </cfRule>
    <cfRule type="containsText" dxfId="146" priority="143" operator="containsText" text=" ">
      <formula>NOT(ISERROR(SEARCH(" ",D25)))</formula>
    </cfRule>
    <cfRule type="cellIs" dxfId="145" priority="141" operator="equal">
      <formula>"Hybrid"</formula>
    </cfRule>
  </conditionalFormatting>
  <conditionalFormatting sqref="D27">
    <cfRule type="containsText" dxfId="144" priority="140" operator="containsText" text="Acro-A">
      <formula>NOT(ISERROR(SEARCH("Acro-A",D27)))</formula>
    </cfRule>
    <cfRule type="containsText" dxfId="143" priority="139" operator="containsText" text="Acro-P">
      <formula>NOT(ISERROR(SEARCH("Acro-P",D27)))</formula>
    </cfRule>
    <cfRule type="containsText" dxfId="142" priority="138" operator="containsText" text="Acro-B">
      <formula>NOT(ISERROR(SEARCH("Acro-B",D27)))</formula>
    </cfRule>
    <cfRule type="containsText" dxfId="141" priority="137" operator="containsText" text="Acro-C">
      <formula>NOT(ISERROR(SEARCH("Acro-C",D27)))</formula>
    </cfRule>
    <cfRule type="containsText" dxfId="140" priority="136" operator="containsText" text=" ">
      <formula>NOT(ISERROR(SEARCH(" ",D27)))</formula>
    </cfRule>
    <cfRule type="cellIs" dxfId="139" priority="135" operator="equal">
      <formula>"Acro-Pair"</formula>
    </cfRule>
    <cfRule type="cellIs" dxfId="138" priority="134" operator="equal">
      <formula>"Hybrid"</formula>
    </cfRule>
  </conditionalFormatting>
  <conditionalFormatting sqref="D29">
    <cfRule type="containsText" dxfId="137" priority="133" operator="containsText" text="Acro-A">
      <formula>NOT(ISERROR(SEARCH("Acro-A",D29)))</formula>
    </cfRule>
    <cfRule type="containsText" dxfId="136" priority="132" operator="containsText" text="Acro-P">
      <formula>NOT(ISERROR(SEARCH("Acro-P",D29)))</formula>
    </cfRule>
    <cfRule type="containsText" dxfId="135" priority="131" operator="containsText" text="Acro-B">
      <formula>NOT(ISERROR(SEARCH("Acro-B",D29)))</formula>
    </cfRule>
    <cfRule type="containsText" dxfId="134" priority="130" operator="containsText" text="Acro-C">
      <formula>NOT(ISERROR(SEARCH("Acro-C",D29)))</formula>
    </cfRule>
    <cfRule type="containsText" dxfId="133" priority="129" operator="containsText" text=" ">
      <formula>NOT(ISERROR(SEARCH(" ",D29)))</formula>
    </cfRule>
    <cfRule type="cellIs" dxfId="132" priority="128" operator="equal">
      <formula>"Acro-Pair"</formula>
    </cfRule>
    <cfRule type="cellIs" dxfId="131" priority="127" operator="equal">
      <formula>"Hybrid"</formula>
    </cfRule>
  </conditionalFormatting>
  <conditionalFormatting sqref="D31">
    <cfRule type="containsText" dxfId="130" priority="124" operator="containsText" text="Acro-B">
      <formula>NOT(ISERROR(SEARCH("Acro-B",D31)))</formula>
    </cfRule>
    <cfRule type="containsText" dxfId="129" priority="122" operator="containsText" text=" ">
      <formula>NOT(ISERROR(SEARCH(" ",D31)))</formula>
    </cfRule>
    <cfRule type="cellIs" dxfId="128" priority="121" operator="equal">
      <formula>"Acro-Pair"</formula>
    </cfRule>
    <cfRule type="containsText" dxfId="127" priority="126" operator="containsText" text="Acro-A">
      <formula>NOT(ISERROR(SEARCH("Acro-A",D31)))</formula>
    </cfRule>
    <cfRule type="containsText" dxfId="126" priority="125" operator="containsText" text="Acro-P">
      <formula>NOT(ISERROR(SEARCH("Acro-P",D31)))</formula>
    </cfRule>
    <cfRule type="cellIs" dxfId="125" priority="120" operator="equal">
      <formula>"Hybrid"</formula>
    </cfRule>
    <cfRule type="containsText" dxfId="124" priority="123" operator="containsText" text="Acro-C">
      <formula>NOT(ISERROR(SEARCH("Acro-C",D31)))</formula>
    </cfRule>
  </conditionalFormatting>
  <conditionalFormatting sqref="D33">
    <cfRule type="containsText" dxfId="123" priority="115" operator="containsText" text=" ">
      <formula>NOT(ISERROR(SEARCH(" ",D33)))</formula>
    </cfRule>
    <cfRule type="cellIs" dxfId="122" priority="114" operator="equal">
      <formula>"Acro-Pair"</formula>
    </cfRule>
    <cfRule type="cellIs" dxfId="121" priority="113" operator="equal">
      <formula>"Hybrid"</formula>
    </cfRule>
    <cfRule type="containsText" dxfId="120" priority="119" operator="containsText" text="Acro-A">
      <formula>NOT(ISERROR(SEARCH("Acro-A",D33)))</formula>
    </cfRule>
    <cfRule type="containsText" dxfId="119" priority="118" operator="containsText" text="Acro-P">
      <formula>NOT(ISERROR(SEARCH("Acro-P",D33)))</formula>
    </cfRule>
    <cfRule type="containsText" dxfId="118" priority="117" operator="containsText" text="Acro-B">
      <formula>NOT(ISERROR(SEARCH("Acro-B",D33)))</formula>
    </cfRule>
    <cfRule type="containsText" dxfId="117" priority="116" operator="containsText" text="Acro-C">
      <formula>NOT(ISERROR(SEARCH("Acro-C",D33)))</formula>
    </cfRule>
  </conditionalFormatting>
  <conditionalFormatting sqref="D35">
    <cfRule type="containsText" dxfId="116" priority="109" operator="containsText" text="Acro-C">
      <formula>NOT(ISERROR(SEARCH("Acro-C",D35)))</formula>
    </cfRule>
    <cfRule type="containsText" dxfId="115" priority="112" operator="containsText" text="Acro-A">
      <formula>NOT(ISERROR(SEARCH("Acro-A",D35)))</formula>
    </cfRule>
    <cfRule type="containsText" dxfId="114" priority="111" operator="containsText" text="Acro-P">
      <formula>NOT(ISERROR(SEARCH("Acro-P",D35)))</formula>
    </cfRule>
    <cfRule type="containsText" dxfId="113" priority="110" operator="containsText" text="Acro-B">
      <formula>NOT(ISERROR(SEARCH("Acro-B",D35)))</formula>
    </cfRule>
    <cfRule type="containsText" dxfId="112" priority="108" operator="containsText" text=" ">
      <formula>NOT(ISERROR(SEARCH(" ",D35)))</formula>
    </cfRule>
    <cfRule type="cellIs" dxfId="111" priority="107" operator="equal">
      <formula>"Acro-Pair"</formula>
    </cfRule>
    <cfRule type="cellIs" dxfId="110" priority="106" operator="equal">
      <formula>"Hybrid"</formula>
    </cfRule>
  </conditionalFormatting>
  <conditionalFormatting sqref="D37">
    <cfRule type="containsText" dxfId="109" priority="103" operator="containsText" text="Acro-B">
      <formula>NOT(ISERROR(SEARCH("Acro-B",D37)))</formula>
    </cfRule>
    <cfRule type="containsText" dxfId="108" priority="105" operator="containsText" text="Acro-A">
      <formula>NOT(ISERROR(SEARCH("Acro-A",D37)))</formula>
    </cfRule>
    <cfRule type="containsText" dxfId="107" priority="104" operator="containsText" text="Acro-P">
      <formula>NOT(ISERROR(SEARCH("Acro-P",D37)))</formula>
    </cfRule>
    <cfRule type="containsText" dxfId="106" priority="102" operator="containsText" text="Acro-C">
      <formula>NOT(ISERROR(SEARCH("Acro-C",D37)))</formula>
    </cfRule>
    <cfRule type="containsText" dxfId="105" priority="101" operator="containsText" text=" ">
      <formula>NOT(ISERROR(SEARCH(" ",D37)))</formula>
    </cfRule>
    <cfRule type="cellIs" dxfId="104" priority="100" operator="equal">
      <formula>"Acro-Pair"</formula>
    </cfRule>
    <cfRule type="cellIs" dxfId="103" priority="99" operator="equal">
      <formula>"Hybrid"</formula>
    </cfRule>
  </conditionalFormatting>
  <conditionalFormatting sqref="D39">
    <cfRule type="containsText" dxfId="102" priority="94" operator="containsText" text=" ">
      <formula>NOT(ISERROR(SEARCH(" ",D39)))</formula>
    </cfRule>
    <cfRule type="cellIs" dxfId="101" priority="93" operator="equal">
      <formula>"Acro-Pair"</formula>
    </cfRule>
    <cfRule type="cellIs" dxfId="100" priority="92" operator="equal">
      <formula>"Hybrid"</formula>
    </cfRule>
    <cfRule type="containsText" dxfId="99" priority="98" operator="containsText" text="Acro-A">
      <formula>NOT(ISERROR(SEARCH("Acro-A",D39)))</formula>
    </cfRule>
    <cfRule type="containsText" dxfId="98" priority="97" operator="containsText" text="Acro-P">
      <formula>NOT(ISERROR(SEARCH("Acro-P",D39)))</formula>
    </cfRule>
    <cfRule type="containsText" dxfId="97" priority="96" operator="containsText" text="Acro-B">
      <formula>NOT(ISERROR(SEARCH("Acro-B",D39)))</formula>
    </cfRule>
    <cfRule type="containsText" dxfId="96" priority="95" operator="containsText" text="Acro-C">
      <formula>NOT(ISERROR(SEARCH("Acro-C",D39)))</formula>
    </cfRule>
  </conditionalFormatting>
  <conditionalFormatting sqref="D41">
    <cfRule type="containsText" dxfId="95" priority="87" operator="containsText" text=" ">
      <formula>NOT(ISERROR(SEARCH(" ",D41)))</formula>
    </cfRule>
    <cfRule type="cellIs" dxfId="94" priority="86" operator="equal">
      <formula>"Acro-Pair"</formula>
    </cfRule>
    <cfRule type="cellIs" dxfId="93" priority="85" operator="equal">
      <formula>"Hybrid"</formula>
    </cfRule>
    <cfRule type="containsText" dxfId="92" priority="91" operator="containsText" text="Acro-A">
      <formula>NOT(ISERROR(SEARCH("Acro-A",D41)))</formula>
    </cfRule>
    <cfRule type="containsText" dxfId="91" priority="90" operator="containsText" text="Acro-P">
      <formula>NOT(ISERROR(SEARCH("Acro-P",D41)))</formula>
    </cfRule>
    <cfRule type="containsText" dxfId="90" priority="89" operator="containsText" text="Acro-B">
      <formula>NOT(ISERROR(SEARCH("Acro-B",D41)))</formula>
    </cfRule>
    <cfRule type="containsText" dxfId="89" priority="88" operator="containsText" text="Acro-C">
      <formula>NOT(ISERROR(SEARCH("Acro-C",D41)))</formula>
    </cfRule>
  </conditionalFormatting>
  <conditionalFormatting sqref="D43">
    <cfRule type="containsText" dxfId="88" priority="82" operator="containsText" text="Acro-B">
      <formula>NOT(ISERROR(SEARCH("Acro-B",D43)))</formula>
    </cfRule>
    <cfRule type="containsText" dxfId="87" priority="83" operator="containsText" text="Acro-P">
      <formula>NOT(ISERROR(SEARCH("Acro-P",D43)))</formula>
    </cfRule>
    <cfRule type="containsText" dxfId="86" priority="81" operator="containsText" text="Acro-C">
      <formula>NOT(ISERROR(SEARCH("Acro-C",D43)))</formula>
    </cfRule>
    <cfRule type="containsText" dxfId="85" priority="84" operator="containsText" text="Acro-A">
      <formula>NOT(ISERROR(SEARCH("Acro-A",D43)))</formula>
    </cfRule>
    <cfRule type="containsText" dxfId="84" priority="80" operator="containsText" text=" ">
      <formula>NOT(ISERROR(SEARCH(" ",D43)))</formula>
    </cfRule>
    <cfRule type="cellIs" dxfId="83" priority="79" operator="equal">
      <formula>"Acro-Pair"</formula>
    </cfRule>
    <cfRule type="cellIs" dxfId="82" priority="78" operator="equal">
      <formula>"Hybrid"</formula>
    </cfRule>
  </conditionalFormatting>
  <conditionalFormatting sqref="D45">
    <cfRule type="containsText" dxfId="81" priority="77" operator="containsText" text="Acro-A">
      <formula>NOT(ISERROR(SEARCH("Acro-A",D45)))</formula>
    </cfRule>
    <cfRule type="containsText" dxfId="80" priority="76" operator="containsText" text="Acro-P">
      <formula>NOT(ISERROR(SEARCH("Acro-P",D45)))</formula>
    </cfRule>
    <cfRule type="containsText" dxfId="79" priority="75" operator="containsText" text="Acro-B">
      <formula>NOT(ISERROR(SEARCH("Acro-B",D45)))</formula>
    </cfRule>
    <cfRule type="containsText" dxfId="78" priority="74" operator="containsText" text="Acro-C">
      <formula>NOT(ISERROR(SEARCH("Acro-C",D45)))</formula>
    </cfRule>
    <cfRule type="containsText" dxfId="77" priority="73" operator="containsText" text=" ">
      <formula>NOT(ISERROR(SEARCH(" ",D45)))</formula>
    </cfRule>
    <cfRule type="cellIs" dxfId="76" priority="72" operator="equal">
      <formula>"Acro-Pair"</formula>
    </cfRule>
    <cfRule type="cellIs" dxfId="75" priority="71" operator="equal">
      <formula>"Hybrid"</formula>
    </cfRule>
  </conditionalFormatting>
  <conditionalFormatting sqref="D47">
    <cfRule type="containsText" dxfId="74" priority="70" operator="containsText" text="Acro-A">
      <formula>NOT(ISERROR(SEARCH("Acro-A",D47)))</formula>
    </cfRule>
    <cfRule type="containsText" dxfId="73" priority="69" operator="containsText" text="Acro-P">
      <formula>NOT(ISERROR(SEARCH("Acro-P",D47)))</formula>
    </cfRule>
    <cfRule type="containsText" dxfId="72" priority="68" operator="containsText" text="Acro-B">
      <formula>NOT(ISERROR(SEARCH("Acro-B",D47)))</formula>
    </cfRule>
    <cfRule type="containsText" dxfId="71" priority="67" operator="containsText" text="Acro-C">
      <formula>NOT(ISERROR(SEARCH("Acro-C",D47)))</formula>
    </cfRule>
    <cfRule type="containsText" dxfId="70" priority="66" operator="containsText" text=" ">
      <formula>NOT(ISERROR(SEARCH(" ",D47)))</formula>
    </cfRule>
    <cfRule type="cellIs" dxfId="69" priority="65" operator="equal">
      <formula>"Acro-Pair"</formula>
    </cfRule>
    <cfRule type="cellIs" dxfId="68" priority="64" operator="equal">
      <formula>"Hybrid"</formula>
    </cfRule>
  </conditionalFormatting>
  <conditionalFormatting sqref="D49">
    <cfRule type="containsText" dxfId="67" priority="63" operator="containsText" text="Acro-A">
      <formula>NOT(ISERROR(SEARCH("Acro-A",D49)))</formula>
    </cfRule>
    <cfRule type="containsText" dxfId="66" priority="62" operator="containsText" text="Acro-P">
      <formula>NOT(ISERROR(SEARCH("Acro-P",D49)))</formula>
    </cfRule>
    <cfRule type="containsText" dxfId="65" priority="61" operator="containsText" text="Acro-B">
      <formula>NOT(ISERROR(SEARCH("Acro-B",D49)))</formula>
    </cfRule>
    <cfRule type="containsText" dxfId="64" priority="60" operator="containsText" text="Acro-C">
      <formula>NOT(ISERROR(SEARCH("Acro-C",D49)))</formula>
    </cfRule>
    <cfRule type="containsText" dxfId="63" priority="59" operator="containsText" text=" ">
      <formula>NOT(ISERROR(SEARCH(" ",D49)))</formula>
    </cfRule>
    <cfRule type="cellIs" dxfId="62" priority="58" operator="equal">
      <formula>"Acro-Pair"</formula>
    </cfRule>
    <cfRule type="cellIs" dxfId="61" priority="57" operator="equal">
      <formula>"Hybrid"</formula>
    </cfRule>
  </conditionalFormatting>
  <conditionalFormatting sqref="D51">
    <cfRule type="containsText" dxfId="60" priority="52" operator="containsText" text=" ">
      <formula>NOT(ISERROR(SEARCH(" ",D51)))</formula>
    </cfRule>
    <cfRule type="containsText" dxfId="59" priority="56" operator="containsText" text="Acro-A">
      <formula>NOT(ISERROR(SEARCH("Acro-A",D51)))</formula>
    </cfRule>
    <cfRule type="containsText" dxfId="58" priority="55" operator="containsText" text="Acro-P">
      <formula>NOT(ISERROR(SEARCH("Acro-P",D51)))</formula>
    </cfRule>
    <cfRule type="containsText" dxfId="57" priority="54" operator="containsText" text="Acro-B">
      <formula>NOT(ISERROR(SEARCH("Acro-B",D51)))</formula>
    </cfRule>
    <cfRule type="containsText" dxfId="56" priority="53" operator="containsText" text="Acro-C">
      <formula>NOT(ISERROR(SEARCH("Acro-C",D51)))</formula>
    </cfRule>
    <cfRule type="cellIs" dxfId="55" priority="51" operator="equal">
      <formula>"Acro-Pair"</formula>
    </cfRule>
    <cfRule type="cellIs" dxfId="54" priority="50" operator="equal">
      <formula>"Hybrid"</formula>
    </cfRule>
  </conditionalFormatting>
  <conditionalFormatting sqref="D53">
    <cfRule type="containsText" dxfId="53" priority="45" operator="containsText" text=" ">
      <formula>NOT(ISERROR(SEARCH(" ",D53)))</formula>
    </cfRule>
    <cfRule type="containsText" dxfId="52" priority="49" operator="containsText" text="Acro-A">
      <formula>NOT(ISERROR(SEARCH("Acro-A",D53)))</formula>
    </cfRule>
    <cfRule type="containsText" dxfId="51" priority="48" operator="containsText" text="Acro-P">
      <formula>NOT(ISERROR(SEARCH("Acro-P",D53)))</formula>
    </cfRule>
    <cfRule type="containsText" dxfId="50" priority="47" operator="containsText" text="Acro-B">
      <formula>NOT(ISERROR(SEARCH("Acro-B",D53)))</formula>
    </cfRule>
    <cfRule type="containsText" dxfId="49" priority="46" operator="containsText" text="Acro-C">
      <formula>NOT(ISERROR(SEARCH("Acro-C",D53)))</formula>
    </cfRule>
    <cfRule type="cellIs" dxfId="48" priority="44" operator="equal">
      <formula>"Acro-Pair"</formula>
    </cfRule>
    <cfRule type="cellIs" dxfId="47" priority="43" operator="equal">
      <formula>"Hybrid"</formula>
    </cfRule>
  </conditionalFormatting>
  <conditionalFormatting sqref="D55">
    <cfRule type="containsText" dxfId="46" priority="38" operator="containsText" text=" ">
      <formula>NOT(ISERROR(SEARCH(" ",D55)))</formula>
    </cfRule>
    <cfRule type="cellIs" dxfId="45" priority="37" operator="equal">
      <formula>"Acro-Pair"</formula>
    </cfRule>
    <cfRule type="cellIs" dxfId="44" priority="36" operator="equal">
      <formula>"Hybrid"</formula>
    </cfRule>
    <cfRule type="containsText" dxfId="43" priority="42" operator="containsText" text="Acro-A">
      <formula>NOT(ISERROR(SEARCH("Acro-A",D55)))</formula>
    </cfRule>
    <cfRule type="containsText" dxfId="42" priority="41" operator="containsText" text="Acro-P">
      <formula>NOT(ISERROR(SEARCH("Acro-P",D55)))</formula>
    </cfRule>
    <cfRule type="containsText" dxfId="41" priority="40" operator="containsText" text="Acro-B">
      <formula>NOT(ISERROR(SEARCH("Acro-B",D55)))</formula>
    </cfRule>
    <cfRule type="containsText" dxfId="40" priority="39" operator="containsText" text="Acro-C">
      <formula>NOT(ISERROR(SEARCH("Acro-C",D55)))</formula>
    </cfRule>
  </conditionalFormatting>
  <conditionalFormatting sqref="D57">
    <cfRule type="containsText" dxfId="39" priority="31" operator="containsText" text=" ">
      <formula>NOT(ISERROR(SEARCH(" ",D57)))</formula>
    </cfRule>
    <cfRule type="cellIs" dxfId="38" priority="30" operator="equal">
      <formula>"Acro-Pair"</formula>
    </cfRule>
    <cfRule type="cellIs" dxfId="37" priority="29" operator="equal">
      <formula>"Hybrid"</formula>
    </cfRule>
    <cfRule type="containsText" dxfId="36" priority="35" operator="containsText" text="Acro-A">
      <formula>NOT(ISERROR(SEARCH("Acro-A",D57)))</formula>
    </cfRule>
    <cfRule type="containsText" dxfId="35" priority="34" operator="containsText" text="Acro-P">
      <formula>NOT(ISERROR(SEARCH("Acro-P",D57)))</formula>
    </cfRule>
    <cfRule type="containsText" dxfId="34" priority="33" operator="containsText" text="Acro-B">
      <formula>NOT(ISERROR(SEARCH("Acro-B",D57)))</formula>
    </cfRule>
    <cfRule type="containsText" dxfId="33" priority="32" operator="containsText" text="Acro-C">
      <formula>NOT(ISERROR(SEARCH("Acro-C",D57)))</formula>
    </cfRule>
  </conditionalFormatting>
  <conditionalFormatting sqref="D59">
    <cfRule type="containsText" dxfId="32" priority="28" operator="containsText" text="Acro-A">
      <formula>NOT(ISERROR(SEARCH("Acro-A",D59)))</formula>
    </cfRule>
    <cfRule type="containsText" dxfId="31" priority="27" operator="containsText" text="Acro-P">
      <formula>NOT(ISERROR(SEARCH("Acro-P",D59)))</formula>
    </cfRule>
    <cfRule type="containsText" dxfId="30" priority="26" operator="containsText" text="Acro-B">
      <formula>NOT(ISERROR(SEARCH("Acro-B",D59)))</formula>
    </cfRule>
    <cfRule type="containsText" dxfId="29" priority="25" operator="containsText" text="Acro-C">
      <formula>NOT(ISERROR(SEARCH("Acro-C",D59)))</formula>
    </cfRule>
    <cfRule type="containsText" dxfId="28" priority="24" operator="containsText" text=" ">
      <formula>NOT(ISERROR(SEARCH(" ",D59)))</formula>
    </cfRule>
    <cfRule type="cellIs" dxfId="27" priority="23" operator="equal">
      <formula>"Acro-Pair"</formula>
    </cfRule>
    <cfRule type="cellIs" dxfId="26" priority="22" operator="equal">
      <formula>"Hybrid"</formula>
    </cfRule>
  </conditionalFormatting>
  <conditionalFormatting sqref="D61">
    <cfRule type="containsText" dxfId="25" priority="21" operator="containsText" text="Acro-A">
      <formula>NOT(ISERROR(SEARCH("Acro-A",D61)))</formula>
    </cfRule>
    <cfRule type="containsText" dxfId="24" priority="20" operator="containsText" text="Acro-P">
      <formula>NOT(ISERROR(SEARCH("Acro-P",D61)))</formula>
    </cfRule>
    <cfRule type="containsText" dxfId="23" priority="19" operator="containsText" text="Acro-B">
      <formula>NOT(ISERROR(SEARCH("Acro-B",D61)))</formula>
    </cfRule>
    <cfRule type="containsText" dxfId="22" priority="18" operator="containsText" text="Acro-C">
      <formula>NOT(ISERROR(SEARCH("Acro-C",D61)))</formula>
    </cfRule>
    <cfRule type="containsText" dxfId="21" priority="17" operator="containsText" text=" ">
      <formula>NOT(ISERROR(SEARCH(" ",D61)))</formula>
    </cfRule>
    <cfRule type="cellIs" dxfId="20" priority="16" operator="equal">
      <formula>"Acro-Pair"</formula>
    </cfRule>
    <cfRule type="cellIs" dxfId="19" priority="15" operator="equal">
      <formula>"Hybrid"</formula>
    </cfRule>
  </conditionalFormatting>
  <conditionalFormatting sqref="D63">
    <cfRule type="containsText" dxfId="18" priority="14" operator="containsText" text="Acro-A">
      <formula>NOT(ISERROR(SEARCH("Acro-A",D63)))</formula>
    </cfRule>
    <cfRule type="containsText" dxfId="17" priority="13" operator="containsText" text="Acro-P">
      <formula>NOT(ISERROR(SEARCH("Acro-P",D63)))</formula>
    </cfRule>
    <cfRule type="containsText" dxfId="16" priority="12" operator="containsText" text="Acro-B">
      <formula>NOT(ISERROR(SEARCH("Acro-B",D63)))</formula>
    </cfRule>
    <cfRule type="containsText" dxfId="15" priority="11" operator="containsText" text="Acro-C">
      <formula>NOT(ISERROR(SEARCH("Acro-C",D63)))</formula>
    </cfRule>
    <cfRule type="containsText" dxfId="14" priority="10" operator="containsText" text=" ">
      <formula>NOT(ISERROR(SEARCH(" ",D63)))</formula>
    </cfRule>
    <cfRule type="cellIs" dxfId="13" priority="9" operator="equal">
      <formula>"Acro-Pair"</formula>
    </cfRule>
    <cfRule type="cellIs" dxfId="12" priority="8" operator="equal">
      <formula>"Hybrid"</formula>
    </cfRule>
  </conditionalFormatting>
  <conditionalFormatting sqref="D65">
    <cfRule type="cellIs" dxfId="11" priority="1" operator="equal">
      <formula>"Hybrid"</formula>
    </cfRule>
    <cfRule type="containsText" dxfId="10" priority="7" operator="containsText" text="Acro-A">
      <formula>NOT(ISERROR(SEARCH("Acro-A",D65)))</formula>
    </cfRule>
    <cfRule type="containsText" dxfId="9" priority="6" operator="containsText" text="Acro-P">
      <formula>NOT(ISERROR(SEARCH("Acro-P",D65)))</formula>
    </cfRule>
    <cfRule type="containsText" dxfId="8" priority="5" operator="containsText" text="Acro-B">
      <formula>NOT(ISERROR(SEARCH("Acro-B",D65)))</formula>
    </cfRule>
    <cfRule type="containsText" dxfId="7" priority="4" operator="containsText" text="Acro-C">
      <formula>NOT(ISERROR(SEARCH("Acro-C",D65)))</formula>
    </cfRule>
    <cfRule type="containsText" dxfId="6" priority="3" operator="containsText" text=" ">
      <formula>NOT(ISERROR(SEARCH(" ",D65)))</formula>
    </cfRule>
    <cfRule type="cellIs" dxfId="5" priority="2" operator="equal">
      <formula>"Acro-Pair"</formula>
    </cfRule>
  </conditionalFormatting>
  <conditionalFormatting sqref="F4:I5">
    <cfRule type="cellIs" dxfId="4" priority="200" operator="equal">
      <formula>"月"&amp;"　　　　　　"&amp;"日"</formula>
    </cfRule>
  </conditionalFormatting>
  <conditionalFormatting sqref="L4:AA5">
    <cfRule type="cellIs" dxfId="3" priority="201" operator="equal">
      <formula>0</formula>
    </cfRule>
  </conditionalFormatting>
  <dataValidations count="2">
    <dataValidation type="list" allowBlank="1" showInputMessage="1" showErrorMessage="1" sqref="B17 B19 B21 B23 B25 B27 B29 B31 B33 B35 B37 B39 B41 B43 B45 B47 B49 B51 B53 B55 B57 B59 B61 B63 B65" xr:uid="{0A3D217F-9C88-4D5D-B37F-3E4BB1059999}">
      <formula1>"HYBRID, TRE, TRANSITION, ACROBATIC,  "</formula1>
    </dataValidation>
    <dataValidation type="list" allowBlank="1" showInputMessage="1" showErrorMessage="1" sqref="D63 D17 D19 D21 D49 D51 D53 D23 D25 D27 D29 D31 D33 D35 D37 D39 D41 D43 D45 D47 D55 D57 D59 D61 D65" xr:uid="{41F013B2-1862-41AD-A8C1-66AA9BD3EBAE}">
      <formula1>"Hybrid, Acro-A, Acro-B, Acro-C, Acro-P, Acro-Pair,--"</formula1>
    </dataValidation>
  </dataValidations>
  <pageMargins left="0.25" right="0.25" top="0.75" bottom="0.75" header="0.3" footer="0.3"/>
  <pageSetup paperSize="9" scale="47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C22BC8-93EB-4830-B58F-80A4C0B2802F}">
          <x14:formula1>
            <xm:f>作成手順!$B$131:$B$142</xm:f>
          </x14:formula1>
          <xm:sqref>C9:K9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37E24-001B-46DA-BD5E-077B00255247}">
  <sheetPr>
    <tabColor theme="7" tint="0.59999389629810485"/>
    <pageSetUpPr fitToPage="1"/>
  </sheetPr>
  <dimension ref="A1:F36"/>
  <sheetViews>
    <sheetView zoomScaleNormal="100" workbookViewId="0">
      <selection sqref="A1:F1"/>
    </sheetView>
  </sheetViews>
  <sheetFormatPr defaultColWidth="8.875" defaultRowHeight="12.75"/>
  <cols>
    <col min="1" max="1" width="13.625" style="5" customWidth="1"/>
    <col min="2" max="2" width="5" style="5" customWidth="1"/>
    <col min="3" max="3" width="12.75" style="5" customWidth="1"/>
    <col min="4" max="4" width="12.375" style="5" customWidth="1"/>
    <col min="5" max="5" width="52" style="23" customWidth="1"/>
    <col min="6" max="6" width="14" style="23" customWidth="1"/>
    <col min="7" max="16384" width="8.875" style="23"/>
  </cols>
  <sheetData>
    <row r="1" spans="1:6" ht="22.5" customHeight="1">
      <c r="A1" s="232" t="str">
        <f>'Coachcard(入力用)'!C8</f>
        <v>第46回 全国JOCジュニアオリンピックカップ夏季水泳競技大会 アーティスティックスイミング競技 　区分：小学生</v>
      </c>
      <c r="B1" s="233"/>
      <c r="C1" s="233"/>
      <c r="D1" s="233"/>
      <c r="E1" s="233"/>
      <c r="F1" s="234"/>
    </row>
    <row r="2" spans="1:6">
      <c r="A2" s="235" t="s">
        <v>297</v>
      </c>
      <c r="B2" s="235"/>
      <c r="C2" s="235"/>
      <c r="D2" s="235"/>
      <c r="E2" s="235"/>
      <c r="F2" s="235"/>
    </row>
    <row r="3" spans="1:6" ht="9" customHeight="1">
      <c r="A3" s="98"/>
      <c r="B3" s="98"/>
      <c r="C3" s="98"/>
      <c r="D3" s="98"/>
      <c r="E3" s="98"/>
      <c r="F3" s="98"/>
    </row>
    <row r="4" spans="1:6" ht="24.75" customHeight="1">
      <c r="A4" s="238" t="str">
        <f>IF('Coachcard(入力用)'!C7="","",'Coachcard(入力用)'!C7)</f>
        <v/>
      </c>
      <c r="B4" s="238"/>
      <c r="C4" s="238"/>
      <c r="D4" s="238" t="str">
        <f>IF('Coachcard(入力用)'!C11="","",'Coachcard(入力用)'!C11&amp;"/"&amp;'Coachcard(入力用)'!C12)</f>
        <v/>
      </c>
      <c r="E4" s="238"/>
      <c r="F4" s="238"/>
    </row>
    <row r="5" spans="1:6" ht="24.75" customHeight="1">
      <c r="A5" s="238"/>
      <c r="B5" s="238"/>
      <c r="C5" s="238"/>
      <c r="D5" s="238" t="str">
        <f>IF('Coachcard(入力用)'!C10="","",'Coachcard(入力用)'!C10)</f>
        <v/>
      </c>
      <c r="E5" s="238"/>
      <c r="F5" s="238"/>
    </row>
    <row r="6" spans="1:6" ht="9" customHeight="1">
      <c r="A6" s="97"/>
      <c r="B6" s="97"/>
      <c r="C6" s="97"/>
      <c r="D6" s="97"/>
      <c r="E6" s="97"/>
      <c r="F6" s="97"/>
    </row>
    <row r="7" spans="1:6" ht="18" customHeight="1">
      <c r="A7" s="236" t="s">
        <v>296</v>
      </c>
      <c r="B7" s="236"/>
      <c r="C7" s="236"/>
      <c r="D7" s="236"/>
      <c r="E7" s="236"/>
      <c r="F7" s="236"/>
    </row>
    <row r="8" spans="1:6" ht="18.75" customHeight="1">
      <c r="A8" s="237" t="s">
        <v>299</v>
      </c>
      <c r="B8" s="237"/>
      <c r="C8" s="237"/>
      <c r="D8" s="237"/>
      <c r="E8" s="68" t="s">
        <v>298</v>
      </c>
      <c r="F8" s="68" t="s">
        <v>217</v>
      </c>
    </row>
    <row r="9" spans="1:6" ht="34.5" customHeight="1">
      <c r="A9" s="231" t="str">
        <f>IF('Coachcard(入力用)'!C9="","",'Coachcard(入力用)'!C9)</f>
        <v/>
      </c>
      <c r="B9" s="231"/>
      <c r="C9" s="231"/>
      <c r="D9" s="231"/>
      <c r="E9" s="67"/>
      <c r="F9" s="67"/>
    </row>
    <row r="10" spans="1:6" ht="10.15" customHeight="1" thickBot="1">
      <c r="E10" s="5"/>
      <c r="F10" s="5"/>
    </row>
    <row r="11" spans="1:6" ht="17.25" thickBot="1">
      <c r="A11" s="24" t="s">
        <v>203</v>
      </c>
      <c r="B11" s="24" t="s">
        <v>77</v>
      </c>
      <c r="C11" s="60" t="s">
        <v>79</v>
      </c>
      <c r="D11" s="24" t="s">
        <v>204</v>
      </c>
      <c r="E11" s="89" t="s">
        <v>293</v>
      </c>
      <c r="F11" s="90" t="s">
        <v>295</v>
      </c>
    </row>
    <row r="12" spans="1:6" ht="31.5" customHeight="1">
      <c r="A12" s="92" t="str">
        <f>IF('Coachcard(入力用)'!A17="0:00-0:00","",'Coachcard(入力用)'!A17)</f>
        <v/>
      </c>
      <c r="B12" s="92" t="str">
        <f>IF('Coachcard(入力用)'!C17="","",'Coachcard(入力用)'!C17)</f>
        <v/>
      </c>
      <c r="C12" s="92" t="str">
        <f>IF('Coachcard(入力用)'!B17="","",'Coachcard(入力用)'!B17)</f>
        <v> </v>
      </c>
      <c r="D12" s="92" t="str">
        <f>IF('Coachcard(入力用)'!B17="","",CONCATENATE('Coachcard(入力用)'!D17," ",'Coachcard(入力用)'!E17))</f>
        <v xml:space="preserve"> </v>
      </c>
      <c r="E12" s="99" t="str">
        <f>IF('Coachcard(入力用)'!B17="","",CONCATENATE('Coachcard(入力用)'!F17," ",'Coachcard(入力用)'!G17," ",'Coachcard(入力用)'!H17," ",'Coachcard(入力用)'!I17," ",'Coachcard(入力用)'!J17," ",'Coachcard(入力用)'!K17," ",'Coachcard(入力用)'!L17," ",'Coachcard(入力用)'!M17," ",'Coachcard(入力用)'!N17," ",'Coachcard(入力用)'!O17," ",'Coachcard(入力用)'!P17," ",'Coachcard(入力用)'!Q17," ",'Coachcard(入力用)'!R17," ",'Coachcard(入力用)'!S17," ",'Coachcard(入力用)'!T17," ",'Coachcard(入力用)'!U17," ",'Coachcard(入力用)'!V17," ",'Coachcard(入力用)'!W17," ",'Coachcard(入力用)'!X17," ",'Coachcard(入力用)'!Y17))</f>
        <v xml:space="preserve">                   </v>
      </c>
      <c r="F12" s="166" t="str">
        <f>IF('Coachcard(入力用)'!B17="","",CONCATENATE('Coachcard(入力用)'!Z17," ",'Coachcard(入力用)'!AA17," ",'Coachcard(入力用)'!AB17," ",'Coachcard(入力用)'!AC17," ",'Coachcard(入力用)'!AD17))</f>
        <v xml:space="preserve">    </v>
      </c>
    </row>
    <row r="13" spans="1:6" ht="31.5" customHeight="1">
      <c r="A13" s="92" t="str">
        <f>IF('Coachcard(入力用)'!A19="0:00-0:00","",'Coachcard(入力用)'!A19)</f>
        <v/>
      </c>
      <c r="B13" s="92" t="str">
        <f>IF('Coachcard(入力用)'!C19="","",'Coachcard(入力用)'!C19)</f>
        <v/>
      </c>
      <c r="C13" s="92" t="str">
        <f>IF('Coachcard(入力用)'!B19="","",'Coachcard(入力用)'!B19)</f>
        <v> </v>
      </c>
      <c r="D13" s="92" t="str">
        <f>IF('Coachcard(入力用)'!B19="","",CONCATENATE('Coachcard(入力用)'!D19," ",'Coachcard(入力用)'!E19))</f>
        <v xml:space="preserve"> </v>
      </c>
      <c r="E13" s="99" t="str">
        <f>IF('Coachcard(入力用)'!B19="","",CONCATENATE('Coachcard(入力用)'!F19," ",'Coachcard(入力用)'!G19," ",'Coachcard(入力用)'!H19," ",'Coachcard(入力用)'!I19," ",'Coachcard(入力用)'!J19," ",'Coachcard(入力用)'!K19," ",'Coachcard(入力用)'!L19," ",'Coachcard(入力用)'!M19," ",'Coachcard(入力用)'!N19," ",'Coachcard(入力用)'!O19," ",'Coachcard(入力用)'!P19," ",'Coachcard(入力用)'!Q19," ",'Coachcard(入力用)'!R19," ",'Coachcard(入力用)'!S19," ",'Coachcard(入力用)'!T19," ",'Coachcard(入力用)'!U19," ",'Coachcard(入力用)'!V19," ",'Coachcard(入力用)'!W19," ",'Coachcard(入力用)'!X19," ",'Coachcard(入力用)'!Y19))</f>
        <v xml:space="preserve">                   </v>
      </c>
      <c r="F13" s="100" t="str">
        <f>IF('Coachcard(入力用)'!B19="","",CONCATENATE('Coachcard(入力用)'!Z19," ",'Coachcard(入力用)'!AA19," ",'Coachcard(入力用)'!AB19," ",'Coachcard(入力用)'!AC19," ",'Coachcard(入力用)'!AD19))</f>
        <v xml:space="preserve">    </v>
      </c>
    </row>
    <row r="14" spans="1:6" ht="31.5" customHeight="1">
      <c r="A14" s="92" t="str">
        <f>IF('Coachcard(入力用)'!A21="0:00-0:00","",'Coachcard(入力用)'!A21)</f>
        <v/>
      </c>
      <c r="B14" s="92" t="str">
        <f>IF('Coachcard(入力用)'!C21="","",'Coachcard(入力用)'!C21)</f>
        <v/>
      </c>
      <c r="C14" s="92" t="str">
        <f>IF('Coachcard(入力用)'!B21="","",'Coachcard(入力用)'!B21)</f>
        <v> </v>
      </c>
      <c r="D14" s="92" t="str">
        <f>IF('Coachcard(入力用)'!B21="","",CONCATENATE('Coachcard(入力用)'!D21," ",'Coachcard(入力用)'!E21))</f>
        <v xml:space="preserve"> </v>
      </c>
      <c r="E14" s="99" t="str">
        <f>IF('Coachcard(入力用)'!B21="","",CONCATENATE('Coachcard(入力用)'!F21," ",'Coachcard(入力用)'!G21," ",'Coachcard(入力用)'!H21," ",'Coachcard(入力用)'!I21," ",'Coachcard(入力用)'!J21," ",'Coachcard(入力用)'!K21," ",'Coachcard(入力用)'!L21," ",'Coachcard(入力用)'!M21," ",'Coachcard(入力用)'!N21," ",'Coachcard(入力用)'!O21," ",'Coachcard(入力用)'!P21," ",'Coachcard(入力用)'!Q21," ",'Coachcard(入力用)'!R21," ",'Coachcard(入力用)'!S21," ",'Coachcard(入力用)'!T21," ",'Coachcard(入力用)'!U21," ",'Coachcard(入力用)'!V21," ",'Coachcard(入力用)'!W21," ",'Coachcard(入力用)'!X21," ",'Coachcard(入力用)'!Y21))</f>
        <v xml:space="preserve">                   </v>
      </c>
      <c r="F14" s="100" t="str">
        <f>IF('Coachcard(入力用)'!B21="","",CONCATENATE('Coachcard(入力用)'!Z21," ",'Coachcard(入力用)'!AA21," ",'Coachcard(入力用)'!AB21," ",'Coachcard(入力用)'!AC21," ",'Coachcard(入力用)'!AD21))</f>
        <v xml:space="preserve">    </v>
      </c>
    </row>
    <row r="15" spans="1:6" ht="31.5" customHeight="1">
      <c r="A15" s="92" t="str">
        <f>IF('Coachcard(入力用)'!A23="0:00-0:00","",'Coachcard(入力用)'!A23)</f>
        <v/>
      </c>
      <c r="B15" s="92" t="str">
        <f>IF('Coachcard(入力用)'!C23="","",'Coachcard(入力用)'!C23)</f>
        <v/>
      </c>
      <c r="C15" s="92" t="str">
        <f>IF('Coachcard(入力用)'!B23="","",'Coachcard(入力用)'!B23)</f>
        <v> </v>
      </c>
      <c r="D15" s="92" t="str">
        <f>IF('Coachcard(入力用)'!B23="","",CONCATENATE('Coachcard(入力用)'!D23," ",'Coachcard(入力用)'!E23))</f>
        <v xml:space="preserve"> </v>
      </c>
      <c r="E15" s="99" t="str">
        <f>IF('Coachcard(入力用)'!B23="","",CONCATENATE('Coachcard(入力用)'!F23," ",'Coachcard(入力用)'!G23," ",'Coachcard(入力用)'!H23," ",'Coachcard(入力用)'!I23," ",'Coachcard(入力用)'!J23," ",'Coachcard(入力用)'!K23," ",'Coachcard(入力用)'!L23," ",'Coachcard(入力用)'!M23," ",'Coachcard(入力用)'!N23," ",'Coachcard(入力用)'!O23," ",'Coachcard(入力用)'!P23," ",'Coachcard(入力用)'!Q23," ",'Coachcard(入力用)'!R23," ",'Coachcard(入力用)'!S23," ",'Coachcard(入力用)'!T23," ",'Coachcard(入力用)'!U23," ",'Coachcard(入力用)'!V23," ",'Coachcard(入力用)'!W23," ",'Coachcard(入力用)'!X23," ",'Coachcard(入力用)'!Y23))</f>
        <v xml:space="preserve">                   </v>
      </c>
      <c r="F15" s="100" t="str">
        <f>IF('Coachcard(入力用)'!B23="","",CONCATENATE('Coachcard(入力用)'!Z23," ",'Coachcard(入力用)'!AA23," ",'Coachcard(入力用)'!AB23," ",'Coachcard(入力用)'!AC23," ",'Coachcard(入力用)'!AD23))</f>
        <v xml:space="preserve">    </v>
      </c>
    </row>
    <row r="16" spans="1:6" ht="31.5" customHeight="1">
      <c r="A16" s="92" t="str">
        <f>IF('Coachcard(入力用)'!A25="0:00-0:00","",'Coachcard(入力用)'!A25)</f>
        <v/>
      </c>
      <c r="B16" s="92" t="str">
        <f>IF('Coachcard(入力用)'!C25="","",'Coachcard(入力用)'!C25)</f>
        <v/>
      </c>
      <c r="C16" s="92" t="str">
        <f>IF('Coachcard(入力用)'!B25="","",'Coachcard(入力用)'!B25)</f>
        <v> </v>
      </c>
      <c r="D16" s="92" t="str">
        <f>IF('Coachcard(入力用)'!B25="","",CONCATENATE('Coachcard(入力用)'!D25," ",'Coachcard(入力用)'!E25))</f>
        <v xml:space="preserve"> </v>
      </c>
      <c r="E16" s="99" t="str">
        <f>IF('Coachcard(入力用)'!B25="","",CONCATENATE('Coachcard(入力用)'!F25," ",'Coachcard(入力用)'!G25," ",'Coachcard(入力用)'!H25," ",'Coachcard(入力用)'!I25," ",'Coachcard(入力用)'!J25," ",'Coachcard(入力用)'!K25," ",'Coachcard(入力用)'!L25," ",'Coachcard(入力用)'!M25," ",'Coachcard(入力用)'!N25," ",'Coachcard(入力用)'!O25," ",'Coachcard(入力用)'!P25," ",'Coachcard(入力用)'!Q25," ",'Coachcard(入力用)'!R25," ",'Coachcard(入力用)'!S25," ",'Coachcard(入力用)'!T25," ",'Coachcard(入力用)'!U25," ",'Coachcard(入力用)'!V25," ",'Coachcard(入力用)'!W25," ",'Coachcard(入力用)'!X25," ",'Coachcard(入力用)'!Y25))</f>
        <v xml:space="preserve">                   </v>
      </c>
      <c r="F16" s="100" t="str">
        <f>IF('Coachcard(入力用)'!B25="","",CONCATENATE('Coachcard(入力用)'!Z25," ",'Coachcard(入力用)'!AA25," ",'Coachcard(入力用)'!AB25," ",'Coachcard(入力用)'!AC25," ",'Coachcard(入力用)'!AD25))</f>
        <v xml:space="preserve">    </v>
      </c>
    </row>
    <row r="17" spans="1:6" ht="31.5" customHeight="1">
      <c r="A17" s="92" t="str">
        <f>IF('Coachcard(入力用)'!A27="0:00-0:00","",'Coachcard(入力用)'!A27)</f>
        <v/>
      </c>
      <c r="B17" s="92" t="str">
        <f>IF('Coachcard(入力用)'!C27="","",'Coachcard(入力用)'!C27)</f>
        <v/>
      </c>
      <c r="C17" s="92" t="str">
        <f>IF('Coachcard(入力用)'!B27="","",'Coachcard(入力用)'!B27)</f>
        <v> </v>
      </c>
      <c r="D17" s="92" t="str">
        <f>IF('Coachcard(入力用)'!B27="","",CONCATENATE('Coachcard(入力用)'!D27," ",'Coachcard(入力用)'!E27))</f>
        <v xml:space="preserve"> </v>
      </c>
      <c r="E17" s="99" t="str">
        <f>IF('Coachcard(入力用)'!B27="","",CONCATENATE('Coachcard(入力用)'!F27," ",'Coachcard(入力用)'!G27," ",'Coachcard(入力用)'!H27," ",'Coachcard(入力用)'!I27," ",'Coachcard(入力用)'!J27," ",'Coachcard(入力用)'!K27," ",'Coachcard(入力用)'!L27," ",'Coachcard(入力用)'!M27," ",'Coachcard(入力用)'!N27," ",'Coachcard(入力用)'!O27," ",'Coachcard(入力用)'!P27," ",'Coachcard(入力用)'!Q27," ",'Coachcard(入力用)'!R27," ",'Coachcard(入力用)'!S27," ",'Coachcard(入力用)'!T27," ",'Coachcard(入力用)'!U27," ",'Coachcard(入力用)'!V27," ",'Coachcard(入力用)'!W27," ",'Coachcard(入力用)'!X27," ",'Coachcard(入力用)'!Y27))</f>
        <v xml:space="preserve">                   </v>
      </c>
      <c r="F17" s="100" t="str">
        <f>IF('Coachcard(入力用)'!B27="","",CONCATENATE('Coachcard(入力用)'!Z27," ",'Coachcard(入力用)'!AA27," ",'Coachcard(入力用)'!AB27," ",'Coachcard(入力用)'!AC27," ",'Coachcard(入力用)'!AD27))</f>
        <v xml:space="preserve">    </v>
      </c>
    </row>
    <row r="18" spans="1:6" ht="31.5" customHeight="1">
      <c r="A18" s="92" t="str">
        <f>IF('Coachcard(入力用)'!A29="0:00-0:00","",'Coachcard(入力用)'!A29)</f>
        <v/>
      </c>
      <c r="B18" s="92" t="str">
        <f>IF('Coachcard(入力用)'!C29="","",'Coachcard(入力用)'!C29)</f>
        <v/>
      </c>
      <c r="C18" s="92" t="str">
        <f>IF('Coachcard(入力用)'!B29="","",'Coachcard(入力用)'!B29)</f>
        <v> </v>
      </c>
      <c r="D18" s="92" t="str">
        <f>IF('Coachcard(入力用)'!B29="","",CONCATENATE('Coachcard(入力用)'!D29," ",'Coachcard(入力用)'!E29))</f>
        <v xml:space="preserve"> </v>
      </c>
      <c r="E18" s="99" t="str">
        <f>IF('Coachcard(入力用)'!B29="","",CONCATENATE('Coachcard(入力用)'!F29," ",'Coachcard(入力用)'!G29," ",'Coachcard(入力用)'!H29," ",'Coachcard(入力用)'!I29," ",'Coachcard(入力用)'!J29," ",'Coachcard(入力用)'!K29," ",'Coachcard(入力用)'!L29," ",'Coachcard(入力用)'!M29," ",'Coachcard(入力用)'!N29," ",'Coachcard(入力用)'!O29," ",'Coachcard(入力用)'!P29," ",'Coachcard(入力用)'!Q29," ",'Coachcard(入力用)'!R29," ",'Coachcard(入力用)'!S29," ",'Coachcard(入力用)'!T29," ",'Coachcard(入力用)'!U29," ",'Coachcard(入力用)'!V29," ",'Coachcard(入力用)'!W29," ",'Coachcard(入力用)'!X29," ",'Coachcard(入力用)'!Y29))</f>
        <v xml:space="preserve">                   </v>
      </c>
      <c r="F18" s="100" t="str">
        <f>IF('Coachcard(入力用)'!B29="","",CONCATENATE('Coachcard(入力用)'!Z29," ",'Coachcard(入力用)'!AA29," ",'Coachcard(入力用)'!AB29," ",'Coachcard(入力用)'!AC29," ",'Coachcard(入力用)'!AD29))</f>
        <v xml:space="preserve">    </v>
      </c>
    </row>
    <row r="19" spans="1:6" ht="31.5" customHeight="1">
      <c r="A19" s="92" t="str">
        <f>IF('Coachcard(入力用)'!A31="0:00-0:00","",'Coachcard(入力用)'!A31)</f>
        <v/>
      </c>
      <c r="B19" s="92" t="str">
        <f>IF('Coachcard(入力用)'!C31="","",'Coachcard(入力用)'!C31)</f>
        <v/>
      </c>
      <c r="C19" s="92" t="str">
        <f>IF('Coachcard(入力用)'!B31="","",'Coachcard(入力用)'!B31)</f>
        <v> </v>
      </c>
      <c r="D19" s="92" t="str">
        <f>IF('Coachcard(入力用)'!B31="","",CONCATENATE('Coachcard(入力用)'!D31," ",'Coachcard(入力用)'!E31))</f>
        <v xml:space="preserve"> </v>
      </c>
      <c r="E19" s="99" t="str">
        <f>IF('Coachcard(入力用)'!B31="","",CONCATENATE('Coachcard(入力用)'!F31," ",'Coachcard(入力用)'!G31," ",'Coachcard(入力用)'!H31," ",'Coachcard(入力用)'!I31," ",'Coachcard(入力用)'!J31," ",'Coachcard(入力用)'!K31," ",'Coachcard(入力用)'!L31," ",'Coachcard(入力用)'!M31," ",'Coachcard(入力用)'!N31," ",'Coachcard(入力用)'!O31," ",'Coachcard(入力用)'!P31," ",'Coachcard(入力用)'!Q31," ",'Coachcard(入力用)'!R31," ",'Coachcard(入力用)'!S31," ",'Coachcard(入力用)'!T31," ",'Coachcard(入力用)'!U31," ",'Coachcard(入力用)'!V31," ",'Coachcard(入力用)'!W31," ",'Coachcard(入力用)'!X31," ",'Coachcard(入力用)'!Y31))</f>
        <v xml:space="preserve">                   </v>
      </c>
      <c r="F19" s="100" t="str">
        <f>IF('Coachcard(入力用)'!B31="","",CONCATENATE('Coachcard(入力用)'!Z31," ",'Coachcard(入力用)'!AA31," ",'Coachcard(入力用)'!AB31," ",'Coachcard(入力用)'!AC31," ",'Coachcard(入力用)'!AD31))</f>
        <v xml:space="preserve">    </v>
      </c>
    </row>
    <row r="20" spans="1:6" ht="31.5" customHeight="1">
      <c r="A20" s="92" t="str">
        <f>IF('Coachcard(入力用)'!A33="0:00-0:00","",'Coachcard(入力用)'!A33)</f>
        <v/>
      </c>
      <c r="B20" s="92" t="str">
        <f>IF('Coachcard(入力用)'!C33="","",'Coachcard(入力用)'!C33)</f>
        <v/>
      </c>
      <c r="C20" s="92" t="str">
        <f>IF('Coachcard(入力用)'!B33="","",'Coachcard(入力用)'!B33)</f>
        <v> </v>
      </c>
      <c r="D20" s="92" t="str">
        <f>IF('Coachcard(入力用)'!B33="","",CONCATENATE('Coachcard(入力用)'!D33," ",'Coachcard(入力用)'!E33))</f>
        <v xml:space="preserve"> </v>
      </c>
      <c r="E20" s="99" t="str">
        <f>IF('Coachcard(入力用)'!B33="","",CONCATENATE('Coachcard(入力用)'!F33," ",'Coachcard(入力用)'!G33," ",'Coachcard(入力用)'!H33," ",'Coachcard(入力用)'!I33," ",'Coachcard(入力用)'!J33," ",'Coachcard(入力用)'!K33," ",'Coachcard(入力用)'!L33," ",'Coachcard(入力用)'!M33," ",'Coachcard(入力用)'!N33," ",'Coachcard(入力用)'!O33," ",'Coachcard(入力用)'!P33," ",'Coachcard(入力用)'!Q33," ",'Coachcard(入力用)'!R33," ",'Coachcard(入力用)'!S33," ",'Coachcard(入力用)'!T33," ",'Coachcard(入力用)'!U33," ",'Coachcard(入力用)'!V33," ",'Coachcard(入力用)'!W33," ",'Coachcard(入力用)'!X33," ",'Coachcard(入力用)'!Y33))</f>
        <v xml:space="preserve">                   </v>
      </c>
      <c r="F20" s="100" t="str">
        <f>IF('Coachcard(入力用)'!B33="","",CONCATENATE('Coachcard(入力用)'!Z33," ",'Coachcard(入力用)'!AA33," ",'Coachcard(入力用)'!AB33," ",'Coachcard(入力用)'!AC33," ",'Coachcard(入力用)'!AD33))</f>
        <v xml:space="preserve">    </v>
      </c>
    </row>
    <row r="21" spans="1:6" ht="31.5" customHeight="1">
      <c r="A21" s="92" t="str">
        <f>IF('Coachcard(入力用)'!A35="0:00-0:00","",'Coachcard(入力用)'!A35)</f>
        <v/>
      </c>
      <c r="B21" s="92" t="str">
        <f>IF('Coachcard(入力用)'!C35="","",'Coachcard(入力用)'!C35)</f>
        <v/>
      </c>
      <c r="C21" s="92" t="str">
        <f>IF('Coachcard(入力用)'!B35="","",'Coachcard(入力用)'!B35)</f>
        <v> </v>
      </c>
      <c r="D21" s="92" t="str">
        <f>IF('Coachcard(入力用)'!B35="","",CONCATENATE('Coachcard(入力用)'!D35," ",'Coachcard(入力用)'!E35))</f>
        <v xml:space="preserve"> </v>
      </c>
      <c r="E21" s="99" t="str">
        <f>IF('Coachcard(入力用)'!B35="","",CONCATENATE('Coachcard(入力用)'!F35," ",'Coachcard(入力用)'!G35," ",'Coachcard(入力用)'!H35," ",'Coachcard(入力用)'!I35," ",'Coachcard(入力用)'!J35," ",'Coachcard(入力用)'!K35," ",'Coachcard(入力用)'!L35," ",'Coachcard(入力用)'!M35," ",'Coachcard(入力用)'!N35," ",'Coachcard(入力用)'!O35," ",'Coachcard(入力用)'!P35," ",'Coachcard(入力用)'!Q35," ",'Coachcard(入力用)'!R35," ",'Coachcard(入力用)'!S35," ",'Coachcard(入力用)'!T35," ",'Coachcard(入力用)'!U35," ",'Coachcard(入力用)'!V35," ",'Coachcard(入力用)'!W35," ",'Coachcard(入力用)'!X35," ",'Coachcard(入力用)'!Y35))</f>
        <v xml:space="preserve">                   </v>
      </c>
      <c r="F21" s="100" t="str">
        <f>IF('Coachcard(入力用)'!B35="","",CONCATENATE('Coachcard(入力用)'!Z35," ",'Coachcard(入力用)'!AA35," ",'Coachcard(入力用)'!AB35," ",'Coachcard(入力用)'!AC35," ",'Coachcard(入力用)'!AD35))</f>
        <v xml:space="preserve">    </v>
      </c>
    </row>
    <row r="22" spans="1:6" ht="31.5" customHeight="1">
      <c r="A22" s="92" t="str">
        <f>IF('Coachcard(入力用)'!A37="0:00-0:00","",'Coachcard(入力用)'!A37)</f>
        <v/>
      </c>
      <c r="B22" s="92" t="str">
        <f>IF('Coachcard(入力用)'!C37="","",'Coachcard(入力用)'!C37)</f>
        <v/>
      </c>
      <c r="C22" s="92" t="str">
        <f>IF('Coachcard(入力用)'!B37="","",'Coachcard(入力用)'!B37)</f>
        <v> </v>
      </c>
      <c r="D22" s="92" t="str">
        <f>IF('Coachcard(入力用)'!B37="","",CONCATENATE('Coachcard(入力用)'!D37," ",'Coachcard(入力用)'!E37))</f>
        <v xml:space="preserve"> </v>
      </c>
      <c r="E22" s="99" t="str">
        <f>IF('Coachcard(入力用)'!B37="","",CONCATENATE('Coachcard(入力用)'!F37," ",'Coachcard(入力用)'!G37," ",'Coachcard(入力用)'!H37," ",'Coachcard(入力用)'!I37," ",'Coachcard(入力用)'!J37," ",'Coachcard(入力用)'!K37," ",'Coachcard(入力用)'!L37," ",'Coachcard(入力用)'!M37," ",'Coachcard(入力用)'!N37," ",'Coachcard(入力用)'!O37," ",'Coachcard(入力用)'!P37," ",'Coachcard(入力用)'!Q37," ",'Coachcard(入力用)'!R37," ",'Coachcard(入力用)'!S37," ",'Coachcard(入力用)'!T37," ",'Coachcard(入力用)'!U37," ",'Coachcard(入力用)'!V37," ",'Coachcard(入力用)'!W37," ",'Coachcard(入力用)'!X37," ",'Coachcard(入力用)'!Y37))</f>
        <v xml:space="preserve">                   </v>
      </c>
      <c r="F22" s="100" t="str">
        <f>IF('Coachcard(入力用)'!B37="","",CONCATENATE('Coachcard(入力用)'!Z37," ",'Coachcard(入力用)'!AA37," ",'Coachcard(入力用)'!AB37," ",'Coachcard(入力用)'!AC37," ",'Coachcard(入力用)'!AD37))</f>
        <v xml:space="preserve">    </v>
      </c>
    </row>
    <row r="23" spans="1:6" ht="31.5" customHeight="1">
      <c r="A23" s="92" t="str">
        <f>IF('Coachcard(入力用)'!A39="0:00-0:00","",'Coachcard(入力用)'!A39)</f>
        <v/>
      </c>
      <c r="B23" s="92" t="str">
        <f>IF('Coachcard(入力用)'!C39="","",'Coachcard(入力用)'!C39)</f>
        <v/>
      </c>
      <c r="C23" s="92" t="str">
        <f>IF('Coachcard(入力用)'!B39="","",'Coachcard(入力用)'!B39)</f>
        <v> </v>
      </c>
      <c r="D23" s="92" t="str">
        <f>IF('Coachcard(入力用)'!B39="","",CONCATENATE('Coachcard(入力用)'!D39," ",'Coachcard(入力用)'!E39))</f>
        <v xml:space="preserve"> </v>
      </c>
      <c r="E23" s="99" t="str">
        <f>IF('Coachcard(入力用)'!B39="","",CONCATENATE('Coachcard(入力用)'!F39," ",'Coachcard(入力用)'!G39," ",'Coachcard(入力用)'!H39," ",'Coachcard(入力用)'!I39," ",'Coachcard(入力用)'!J39," ",'Coachcard(入力用)'!K39," ",'Coachcard(入力用)'!L39," ",'Coachcard(入力用)'!M39," ",'Coachcard(入力用)'!N39," ",'Coachcard(入力用)'!O39," ",'Coachcard(入力用)'!P39," ",'Coachcard(入力用)'!Q39," ",'Coachcard(入力用)'!R39," ",'Coachcard(入力用)'!S39," ",'Coachcard(入力用)'!T39," ",'Coachcard(入力用)'!U39," ",'Coachcard(入力用)'!V39," ",'Coachcard(入力用)'!W39," ",'Coachcard(入力用)'!X39," ",'Coachcard(入力用)'!Y39))</f>
        <v xml:space="preserve">                   </v>
      </c>
      <c r="F23" s="100" t="str">
        <f>IF('Coachcard(入力用)'!B39="","",CONCATENATE('Coachcard(入力用)'!Z39," ",'Coachcard(入力用)'!AA39," ",'Coachcard(入力用)'!AB39," ",'Coachcard(入力用)'!AC39," ",'Coachcard(入力用)'!AD39))</f>
        <v xml:space="preserve">    </v>
      </c>
    </row>
    <row r="24" spans="1:6" ht="31.5" customHeight="1">
      <c r="A24" s="92" t="str">
        <f>IF('Coachcard(入力用)'!A41="0:00-0:00","",'Coachcard(入力用)'!A41)</f>
        <v/>
      </c>
      <c r="B24" s="92" t="str">
        <f>IF('Coachcard(入力用)'!C41="","",'Coachcard(入力用)'!C41)</f>
        <v/>
      </c>
      <c r="C24" s="92" t="str">
        <f>IF('Coachcard(入力用)'!B41="","",'Coachcard(入力用)'!B41)</f>
        <v> </v>
      </c>
      <c r="D24" s="92" t="str">
        <f>IF('Coachcard(入力用)'!B41="","",CONCATENATE('Coachcard(入力用)'!D41," ",'Coachcard(入力用)'!E41))</f>
        <v xml:space="preserve"> </v>
      </c>
      <c r="E24" s="99" t="str">
        <f>IF('Coachcard(入力用)'!B41="","",CONCATENATE('Coachcard(入力用)'!F41," ",'Coachcard(入力用)'!G41," ",'Coachcard(入力用)'!H41," ",'Coachcard(入力用)'!I41," ",'Coachcard(入力用)'!J41," ",'Coachcard(入力用)'!K41," ",'Coachcard(入力用)'!L41," ",'Coachcard(入力用)'!M41," ",'Coachcard(入力用)'!N41," ",'Coachcard(入力用)'!O41," ",'Coachcard(入力用)'!P41," ",'Coachcard(入力用)'!Q41," ",'Coachcard(入力用)'!R41," ",'Coachcard(入力用)'!S41," ",'Coachcard(入力用)'!T41," ",'Coachcard(入力用)'!U41," ",'Coachcard(入力用)'!V41," ",'Coachcard(入力用)'!W41," ",'Coachcard(入力用)'!X41," ",'Coachcard(入力用)'!Y41))</f>
        <v xml:space="preserve">                   </v>
      </c>
      <c r="F24" s="100" t="str">
        <f>IF('Coachcard(入力用)'!B41="","",CONCATENATE('Coachcard(入力用)'!Z41," ",'Coachcard(入力用)'!AA41," ",'Coachcard(入力用)'!AB41," ",'Coachcard(入力用)'!AC41," ",'Coachcard(入力用)'!AD41))</f>
        <v xml:space="preserve">    </v>
      </c>
    </row>
    <row r="25" spans="1:6" ht="31.5" customHeight="1">
      <c r="A25" s="92" t="str">
        <f>IF('Coachcard(入力用)'!A43="0:00-0:00","",'Coachcard(入力用)'!A43)</f>
        <v/>
      </c>
      <c r="B25" s="92" t="str">
        <f>IF('Coachcard(入力用)'!C43="","",'Coachcard(入力用)'!C43)</f>
        <v/>
      </c>
      <c r="C25" s="92" t="str">
        <f>IF('Coachcard(入力用)'!B43="","",'Coachcard(入力用)'!B43)</f>
        <v> </v>
      </c>
      <c r="D25" s="92" t="str">
        <f>IF('Coachcard(入力用)'!B43="","",CONCATENATE('Coachcard(入力用)'!D43," ",'Coachcard(入力用)'!E43))</f>
        <v xml:space="preserve"> </v>
      </c>
      <c r="E25" s="99" t="str">
        <f>IF('Coachcard(入力用)'!B43="","",CONCATENATE('Coachcard(入力用)'!F43," ",'Coachcard(入力用)'!G43," ",'Coachcard(入力用)'!H43," ",'Coachcard(入力用)'!I43," ",'Coachcard(入力用)'!J43," ",'Coachcard(入力用)'!K43," ",'Coachcard(入力用)'!L43," ",'Coachcard(入力用)'!M43," ",'Coachcard(入力用)'!N43," ",'Coachcard(入力用)'!O43," ",'Coachcard(入力用)'!P43," ",'Coachcard(入力用)'!Q43," ",'Coachcard(入力用)'!R43," ",'Coachcard(入力用)'!S43," ",'Coachcard(入力用)'!T43," ",'Coachcard(入力用)'!U43," ",'Coachcard(入力用)'!V43," ",'Coachcard(入力用)'!W43," ",'Coachcard(入力用)'!X43," ",'Coachcard(入力用)'!Y43))</f>
        <v xml:space="preserve">                   </v>
      </c>
      <c r="F25" s="100" t="str">
        <f>IF('Coachcard(入力用)'!B43="","",CONCATENATE('Coachcard(入力用)'!Z43," ",'Coachcard(入力用)'!AA43," ",'Coachcard(入力用)'!AB43," ",'Coachcard(入力用)'!AC43," ",'Coachcard(入力用)'!AD43))</f>
        <v xml:space="preserve">    </v>
      </c>
    </row>
    <row r="26" spans="1:6" ht="31.5" customHeight="1">
      <c r="A26" s="92" t="str">
        <f>IF('Coachcard(入力用)'!A45="0:00-0:00","",'Coachcard(入力用)'!A45)</f>
        <v/>
      </c>
      <c r="B26" s="92" t="str">
        <f>IF('Coachcard(入力用)'!C45="","",'Coachcard(入力用)'!C45)</f>
        <v/>
      </c>
      <c r="C26" s="92" t="str">
        <f>IF('Coachcard(入力用)'!B45="","",'Coachcard(入力用)'!B45)</f>
        <v> </v>
      </c>
      <c r="D26" s="92" t="str">
        <f>IF('Coachcard(入力用)'!B45="","",CONCATENATE('Coachcard(入力用)'!D45," ",'Coachcard(入力用)'!E45))</f>
        <v xml:space="preserve"> </v>
      </c>
      <c r="E26" s="99" t="str">
        <f>IF('Coachcard(入力用)'!B45="","",CONCATENATE('Coachcard(入力用)'!F45," ",'Coachcard(入力用)'!G45," ",'Coachcard(入力用)'!H45," ",'Coachcard(入力用)'!I45," ",'Coachcard(入力用)'!J45," ",'Coachcard(入力用)'!K45," ",'Coachcard(入力用)'!L45," ",'Coachcard(入力用)'!M45," ",'Coachcard(入力用)'!N45," ",'Coachcard(入力用)'!O45," ",'Coachcard(入力用)'!P45," ",'Coachcard(入力用)'!Q45," ",'Coachcard(入力用)'!R45," ",'Coachcard(入力用)'!S45," ",'Coachcard(入力用)'!T45," ",'Coachcard(入力用)'!U45," ",'Coachcard(入力用)'!V45," ",'Coachcard(入力用)'!W45," ",'Coachcard(入力用)'!X45," ",'Coachcard(入力用)'!Y45))</f>
        <v xml:space="preserve">                   </v>
      </c>
      <c r="F26" s="100" t="str">
        <f>IF('Coachcard(入力用)'!B45="","",CONCATENATE('Coachcard(入力用)'!Z45," ",'Coachcard(入力用)'!AA45," ",'Coachcard(入力用)'!AB45," ",'Coachcard(入力用)'!AC45," ",'Coachcard(入力用)'!AD45))</f>
        <v xml:space="preserve">    </v>
      </c>
    </row>
    <row r="27" spans="1:6" ht="31.5" customHeight="1">
      <c r="A27" s="92" t="str">
        <f>IF('Coachcard(入力用)'!A47="0:00-0:00","",'Coachcard(入力用)'!A47)</f>
        <v/>
      </c>
      <c r="B27" s="92" t="str">
        <f>IF('Coachcard(入力用)'!C47="","",'Coachcard(入力用)'!C47)</f>
        <v/>
      </c>
      <c r="C27" s="92" t="str">
        <f>IF('Coachcard(入力用)'!B47="","",'Coachcard(入力用)'!B47)</f>
        <v> </v>
      </c>
      <c r="D27" s="92" t="str">
        <f>IF('Coachcard(入力用)'!B47="","",CONCATENATE('Coachcard(入力用)'!D47," ",'Coachcard(入力用)'!E47))</f>
        <v xml:space="preserve"> </v>
      </c>
      <c r="E27" s="99" t="str">
        <f>IF('Coachcard(入力用)'!B47="","",CONCATENATE('Coachcard(入力用)'!F47," ",'Coachcard(入力用)'!G47," ",'Coachcard(入力用)'!H47," ",'Coachcard(入力用)'!I47," ",'Coachcard(入力用)'!J47," ",'Coachcard(入力用)'!K47," ",'Coachcard(入力用)'!L47," ",'Coachcard(入力用)'!M47," ",'Coachcard(入力用)'!N47," ",'Coachcard(入力用)'!O47," ",'Coachcard(入力用)'!P47," ",'Coachcard(入力用)'!Q47," ",'Coachcard(入力用)'!R47," ",'Coachcard(入力用)'!S47," ",'Coachcard(入力用)'!T47," ",'Coachcard(入力用)'!U47," ",'Coachcard(入力用)'!V47," ",'Coachcard(入力用)'!W47," ",'Coachcard(入力用)'!X47," ",'Coachcard(入力用)'!Y47))</f>
        <v xml:space="preserve">                   </v>
      </c>
      <c r="F27" s="100" t="str">
        <f>IF('Coachcard(入力用)'!B47="","",CONCATENATE('Coachcard(入力用)'!Z47," ",'Coachcard(入力用)'!AA47," ",'Coachcard(入力用)'!AB47," ",'Coachcard(入力用)'!AC47," ",'Coachcard(入力用)'!AD47," ",'Coachcard(入力用)'!AE47," "))</f>
        <v xml:space="preserve">      </v>
      </c>
    </row>
    <row r="28" spans="1:6" ht="31.5" customHeight="1">
      <c r="A28" s="92" t="str">
        <f>IF('Coachcard(入力用)'!A49="0:00-0:00","",'Coachcard(入力用)'!A49)</f>
        <v/>
      </c>
      <c r="B28" s="92" t="str">
        <f>IF('Coachcard(入力用)'!C49="","",'Coachcard(入力用)'!C49)</f>
        <v/>
      </c>
      <c r="C28" s="92" t="str">
        <f>IF('Coachcard(入力用)'!B49="","",'Coachcard(入力用)'!B49)</f>
        <v> </v>
      </c>
      <c r="D28" s="92" t="str">
        <f>IF('Coachcard(入力用)'!B49="","",CONCATENATE('Coachcard(入力用)'!D49," ",'Coachcard(入力用)'!E49))</f>
        <v xml:space="preserve"> </v>
      </c>
      <c r="E28" s="99" t="str">
        <f>IF('Coachcard(入力用)'!B49="","",CONCATENATE('Coachcard(入力用)'!F49," ",'Coachcard(入力用)'!G49," ",'Coachcard(入力用)'!H49," ",'Coachcard(入力用)'!I49," ",'Coachcard(入力用)'!J49," ",'Coachcard(入力用)'!K49," ",'Coachcard(入力用)'!L49," ",'Coachcard(入力用)'!M49," ",'Coachcard(入力用)'!N49," ",'Coachcard(入力用)'!O49," ",'Coachcard(入力用)'!P49," ",'Coachcard(入力用)'!Q49," ",'Coachcard(入力用)'!R49," ",'Coachcard(入力用)'!S49," ",'Coachcard(入力用)'!T49," ",'Coachcard(入力用)'!U49," ",'Coachcard(入力用)'!V49," ",'Coachcard(入力用)'!W49," ",'Coachcard(入力用)'!X49," ",'Coachcard(入力用)'!Y49))</f>
        <v xml:space="preserve">                   </v>
      </c>
      <c r="F28" s="100" t="str">
        <f>IF('Coachcard(入力用)'!B49="","",CONCATENATE('Coachcard(入力用)'!Z49," ",'Coachcard(入力用)'!AA49," ",'Coachcard(入力用)'!AB49," ",'Coachcard(入力用)'!AC49," ",'Coachcard(入力用)'!AD49))</f>
        <v xml:space="preserve">    </v>
      </c>
    </row>
    <row r="29" spans="1:6" ht="31.5" customHeight="1">
      <c r="A29" s="92" t="str">
        <f>IF('Coachcard(入力用)'!A51="0:00-0:00","",'Coachcard(入力用)'!A51)</f>
        <v/>
      </c>
      <c r="B29" s="92" t="str">
        <f>IF('Coachcard(入力用)'!C51="","",'Coachcard(入力用)'!C51)</f>
        <v/>
      </c>
      <c r="C29" s="92" t="str">
        <f>IF('Coachcard(入力用)'!B51="","",'Coachcard(入力用)'!B51)</f>
        <v> </v>
      </c>
      <c r="D29" s="92" t="str">
        <f>IF('Coachcard(入力用)'!B51="","",CONCATENATE('Coachcard(入力用)'!D51," ",'Coachcard(入力用)'!E51))</f>
        <v xml:space="preserve"> </v>
      </c>
      <c r="E29" s="99" t="str">
        <f>IF('Coachcard(入力用)'!B51="","",CONCATENATE('Coachcard(入力用)'!F51," ",'Coachcard(入力用)'!G51," ",'Coachcard(入力用)'!H51," ",'Coachcard(入力用)'!I51," ",'Coachcard(入力用)'!J51," ",'Coachcard(入力用)'!K51," ",'Coachcard(入力用)'!L51," ",'Coachcard(入力用)'!M51," ",'Coachcard(入力用)'!N51," ",'Coachcard(入力用)'!O51," ",'Coachcard(入力用)'!P51," ",'Coachcard(入力用)'!Q51," ",'Coachcard(入力用)'!R51," ",'Coachcard(入力用)'!S51," ",'Coachcard(入力用)'!T51," ",'Coachcard(入力用)'!U51," ",'Coachcard(入力用)'!V51," ",'Coachcard(入力用)'!W51," ",'Coachcard(入力用)'!X51," ",'Coachcard(入力用)'!Y51))</f>
        <v xml:space="preserve">                   </v>
      </c>
      <c r="F29" s="100" t="str">
        <f>IF('Coachcard(入力用)'!B51="","",CONCATENATE('Coachcard(入力用)'!Z51," ",'Coachcard(入力用)'!AA51," ",'Coachcard(入力用)'!AB51," ",'Coachcard(入力用)'!AC51," ",'Coachcard(入力用)'!AD51))</f>
        <v xml:space="preserve">    </v>
      </c>
    </row>
    <row r="30" spans="1:6" ht="31.5" customHeight="1">
      <c r="A30" s="92" t="str">
        <f>IF('Coachcard(入力用)'!A53="0:00-0:00","",'Coachcard(入力用)'!A53)</f>
        <v/>
      </c>
      <c r="B30" s="92" t="str">
        <f>IF('Coachcard(入力用)'!C53="","",'Coachcard(入力用)'!C53)</f>
        <v/>
      </c>
      <c r="C30" s="92" t="str">
        <f>IF('Coachcard(入力用)'!B53="","",'Coachcard(入力用)'!B53)</f>
        <v> </v>
      </c>
      <c r="D30" s="92" t="str">
        <f>IF('Coachcard(入力用)'!B53="","",CONCATENATE('Coachcard(入力用)'!D53," ",'Coachcard(入力用)'!E53))</f>
        <v xml:space="preserve"> </v>
      </c>
      <c r="E30" s="99" t="str">
        <f>IF('Coachcard(入力用)'!B53="","",CONCATENATE('Coachcard(入力用)'!F53," ",'Coachcard(入力用)'!G53," ",'Coachcard(入力用)'!H53," ",'Coachcard(入力用)'!I53," ",'Coachcard(入力用)'!J53," ",'Coachcard(入力用)'!K53," ",'Coachcard(入力用)'!L53," ",'Coachcard(入力用)'!M53," ",'Coachcard(入力用)'!N53," ",'Coachcard(入力用)'!O53," ",'Coachcard(入力用)'!P53," ",'Coachcard(入力用)'!Q53," ",'Coachcard(入力用)'!R53," ",'Coachcard(入力用)'!S53," ",'Coachcard(入力用)'!T53," ",'Coachcard(入力用)'!U53," ",'Coachcard(入力用)'!V53," ",'Coachcard(入力用)'!W53," ",'Coachcard(入力用)'!X53," ",'Coachcard(入力用)'!Y53))</f>
        <v xml:space="preserve">                   </v>
      </c>
      <c r="F30" s="100" t="str">
        <f>IF('Coachcard(入力用)'!B53="","",CONCATENATE('Coachcard(入力用)'!Z53," ",'Coachcard(入力用)'!AA53," ",'Coachcard(入力用)'!AB53," ",'Coachcard(入力用)'!AC53," ",'Coachcard(入力用)'!AD53))</f>
        <v xml:space="preserve">    </v>
      </c>
    </row>
    <row r="31" spans="1:6" ht="31.5" customHeight="1">
      <c r="A31" s="92" t="str">
        <f>IF('Coachcard(入力用)'!A55="0:00-0:00","",'Coachcard(入力用)'!A55)</f>
        <v/>
      </c>
      <c r="B31" s="92" t="str">
        <f>IF('Coachcard(入力用)'!C55="","",'Coachcard(入力用)'!C55)</f>
        <v/>
      </c>
      <c r="C31" s="92" t="str">
        <f>IF('Coachcard(入力用)'!B55="","",'Coachcard(入力用)'!B55)</f>
        <v> </v>
      </c>
      <c r="D31" s="92" t="str">
        <f>IF('Coachcard(入力用)'!B55="","",CONCATENATE('Coachcard(入力用)'!D55," ",'Coachcard(入力用)'!E55))</f>
        <v xml:space="preserve"> </v>
      </c>
      <c r="E31" s="99" t="str">
        <f>IF('Coachcard(入力用)'!B55="","",CONCATENATE('Coachcard(入力用)'!F55," ",'Coachcard(入力用)'!G55," ",'Coachcard(入力用)'!H55," ",'Coachcard(入力用)'!I55," ",'Coachcard(入力用)'!J55," ",'Coachcard(入力用)'!K55," ",'Coachcard(入力用)'!L55," ",'Coachcard(入力用)'!M55," ",'Coachcard(入力用)'!N55," ",'Coachcard(入力用)'!O55," ",'Coachcard(入力用)'!P55," ",'Coachcard(入力用)'!Q55," ",'Coachcard(入力用)'!R55," ",'Coachcard(入力用)'!S55," ",'Coachcard(入力用)'!T55," ",'Coachcard(入力用)'!U55," ",'Coachcard(入力用)'!V55," ",'Coachcard(入力用)'!W55," ",'Coachcard(入力用)'!X55," ",'Coachcard(入力用)'!Y55))</f>
        <v xml:space="preserve">                   </v>
      </c>
      <c r="F31" s="100" t="str">
        <f>IF('Coachcard(入力用)'!B55="","",CONCATENATE('Coachcard(入力用)'!Z55," ",'Coachcard(入力用)'!AA55," ",'Coachcard(入力用)'!AB55," ",'Coachcard(入力用)'!AC55," ",'Coachcard(入力用)'!AD55))</f>
        <v xml:space="preserve">    </v>
      </c>
    </row>
    <row r="32" spans="1:6" ht="31.5" customHeight="1">
      <c r="A32" s="92" t="str">
        <f>IF('Coachcard(入力用)'!A57="0:00-0:00","",'Coachcard(入力用)'!A57)</f>
        <v/>
      </c>
      <c r="B32" s="92" t="str">
        <f>IF('Coachcard(入力用)'!C57="","",'Coachcard(入力用)'!C57)</f>
        <v/>
      </c>
      <c r="C32" s="92" t="str">
        <f>IF('Coachcard(入力用)'!B57="","",'Coachcard(入力用)'!B57)</f>
        <v> </v>
      </c>
      <c r="D32" s="92" t="str">
        <f>IF('Coachcard(入力用)'!B57="","",CONCATENATE('Coachcard(入力用)'!D57," ",'Coachcard(入力用)'!E57))</f>
        <v xml:space="preserve"> </v>
      </c>
      <c r="E32" s="99" t="str">
        <f>IF('Coachcard(入力用)'!B57="","",CONCATENATE('Coachcard(入力用)'!F57," ",'Coachcard(入力用)'!G57," ",'Coachcard(入力用)'!H57," ",'Coachcard(入力用)'!I57," ",'Coachcard(入力用)'!J57," ",'Coachcard(入力用)'!K57," ",'Coachcard(入力用)'!L57," ",'Coachcard(入力用)'!M57," ",'Coachcard(入力用)'!N57," ",'Coachcard(入力用)'!O57," ",'Coachcard(入力用)'!P57," ",'Coachcard(入力用)'!Q57," ",'Coachcard(入力用)'!R57," ",'Coachcard(入力用)'!S57," ",'Coachcard(入力用)'!T57," ",'Coachcard(入力用)'!U57," ",'Coachcard(入力用)'!V57," ",'Coachcard(入力用)'!W57," ",'Coachcard(入力用)'!X57," ",'Coachcard(入力用)'!Y57))</f>
        <v xml:space="preserve">                   </v>
      </c>
      <c r="F32" s="100" t="str">
        <f>IF('Coachcard(入力用)'!B57="","",CONCATENATE('Coachcard(入力用)'!Z57," ",'Coachcard(入力用)'!AA57," ",'Coachcard(入力用)'!AB57," ",'Coachcard(入力用)'!AC57," ",'Coachcard(入力用)'!AD57))</f>
        <v xml:space="preserve">    </v>
      </c>
    </row>
    <row r="33" spans="1:6" ht="31.5" customHeight="1">
      <c r="A33" s="92" t="str">
        <f>IF('Coachcard(入力用)'!A59="0:00-0:00","",'Coachcard(入力用)'!A59)</f>
        <v/>
      </c>
      <c r="B33" s="92" t="str">
        <f>IF('Coachcard(入力用)'!C59="","",'Coachcard(入力用)'!C59)</f>
        <v/>
      </c>
      <c r="C33" s="92" t="str">
        <f>IF('Coachcard(入力用)'!B59="","",'Coachcard(入力用)'!B59)</f>
        <v> </v>
      </c>
      <c r="D33" s="92" t="str">
        <f>IF('Coachcard(入力用)'!B59="","",CONCATENATE('Coachcard(入力用)'!D59," ",'Coachcard(入力用)'!E59))</f>
        <v xml:space="preserve"> </v>
      </c>
      <c r="E33" s="99" t="str">
        <f>IF('Coachcard(入力用)'!B59="","",CONCATENATE('Coachcard(入力用)'!F59," ",'Coachcard(入力用)'!G59," ",'Coachcard(入力用)'!H59," ",'Coachcard(入力用)'!I59," ",'Coachcard(入力用)'!J59," ",'Coachcard(入力用)'!K59," ",'Coachcard(入力用)'!L59," ",'Coachcard(入力用)'!M59," ",'Coachcard(入力用)'!N59," ",'Coachcard(入力用)'!O59," ",'Coachcard(入力用)'!P59," ",'Coachcard(入力用)'!Q59," ",'Coachcard(入力用)'!R59," ",'Coachcard(入力用)'!S59," ",'Coachcard(入力用)'!T59," ",'Coachcard(入力用)'!U59," ",'Coachcard(入力用)'!V59," ",'Coachcard(入力用)'!W59," ",'Coachcard(入力用)'!X59," ",'Coachcard(入力用)'!Y59))</f>
        <v xml:space="preserve">                   </v>
      </c>
      <c r="F33" s="100" t="str">
        <f>IF('Coachcard(入力用)'!B59="","",CONCATENATE('Coachcard(入力用)'!Z59," ",'Coachcard(入力用)'!AA59," ",'Coachcard(入力用)'!AB59," ",'Coachcard(入力用)'!AC59," ",'Coachcard(入力用)'!AD59))</f>
        <v xml:space="preserve">    </v>
      </c>
    </row>
    <row r="34" spans="1:6" ht="31.5" customHeight="1">
      <c r="A34" s="92" t="str">
        <f>IF('Coachcard(入力用)'!A61="0:00-0:00","",'Coachcard(入力用)'!A61)</f>
        <v/>
      </c>
      <c r="B34" s="92" t="str">
        <f>IF('Coachcard(入力用)'!C61="","",'Coachcard(入力用)'!C61)</f>
        <v/>
      </c>
      <c r="C34" s="92" t="str">
        <f>IF('Coachcard(入力用)'!B61="","",'Coachcard(入力用)'!B61)</f>
        <v> </v>
      </c>
      <c r="D34" s="92" t="str">
        <f>IF('Coachcard(入力用)'!B61="","",CONCATENATE('Coachcard(入力用)'!D61," ",'Coachcard(入力用)'!E61))</f>
        <v xml:space="preserve"> </v>
      </c>
      <c r="E34" s="99" t="str">
        <f>IF('Coachcard(入力用)'!B61="","",CONCATENATE('Coachcard(入力用)'!F61," ",'Coachcard(入力用)'!G61," ",'Coachcard(入力用)'!H61," ",'Coachcard(入力用)'!I61," ",'Coachcard(入力用)'!J61," ",'Coachcard(入力用)'!K61," ",'Coachcard(入力用)'!L61," ",'Coachcard(入力用)'!M61," ",'Coachcard(入力用)'!N61," ",'Coachcard(入力用)'!O61," ",'Coachcard(入力用)'!P61," ",'Coachcard(入力用)'!Q61," ",'Coachcard(入力用)'!R61," ",'Coachcard(入力用)'!S61," ",'Coachcard(入力用)'!T61," ",'Coachcard(入力用)'!U61," ",'Coachcard(入力用)'!V61," ",'Coachcard(入力用)'!W61," ",'Coachcard(入力用)'!X61," ",'Coachcard(入力用)'!Y61))</f>
        <v xml:space="preserve">                   </v>
      </c>
      <c r="F34" s="100" t="str">
        <f>IF('Coachcard(入力用)'!B61="","",CONCATENATE('Coachcard(入力用)'!Z61," ",'Coachcard(入力用)'!AA61," ",'Coachcard(入力用)'!AB61," ",'Coachcard(入力用)'!AC61," ",'Coachcard(入力用)'!AD61))</f>
        <v xml:space="preserve">    </v>
      </c>
    </row>
    <row r="35" spans="1:6" ht="31.5" customHeight="1">
      <c r="A35" s="92" t="str">
        <f>IF('Coachcard(入力用)'!A63="0:00-0:00","",'Coachcard(入力用)'!A63)</f>
        <v/>
      </c>
      <c r="B35" s="92" t="str">
        <f>IF('Coachcard(入力用)'!C63="","",'Coachcard(入力用)'!C63)</f>
        <v/>
      </c>
      <c r="C35" s="92" t="str">
        <f>IF('Coachcard(入力用)'!B63="","",'Coachcard(入力用)'!B63)</f>
        <v> </v>
      </c>
      <c r="D35" s="92" t="str">
        <f>IF('Coachcard(入力用)'!B63="","",CONCATENATE('Coachcard(入力用)'!D63," ",'Coachcard(入力用)'!E63))</f>
        <v xml:space="preserve"> </v>
      </c>
      <c r="E35" s="99" t="str">
        <f>IF('Coachcard(入力用)'!B63="","",CONCATENATE('Coachcard(入力用)'!F63," ",'Coachcard(入力用)'!G63," ",'Coachcard(入力用)'!H63," ",'Coachcard(入力用)'!I63," ",'Coachcard(入力用)'!J63," ",'Coachcard(入力用)'!K63," ",'Coachcard(入力用)'!L63," ",'Coachcard(入力用)'!M63," ",'Coachcard(入力用)'!N63," ",'Coachcard(入力用)'!O63," ",'Coachcard(入力用)'!P63," ",'Coachcard(入力用)'!Q63," ",'Coachcard(入力用)'!R63," ",'Coachcard(入力用)'!S63," ",'Coachcard(入力用)'!T63," ",'Coachcard(入力用)'!U63," ",'Coachcard(入力用)'!V63," ",'Coachcard(入力用)'!W63," ",'Coachcard(入力用)'!X63," ",'Coachcard(入力用)'!Y63))</f>
        <v xml:space="preserve">                   </v>
      </c>
      <c r="F35" s="100" t="str">
        <f>IF('Coachcard(入力用)'!B63="","",CONCATENATE('Coachcard(入力用)'!Z63," ",'Coachcard(入力用)'!AA63," ",'Coachcard(入力用)'!AB63," ",'Coachcard(入力用)'!AC63," ",'Coachcard(入力用)'!AD63))</f>
        <v xml:space="preserve">    </v>
      </c>
    </row>
    <row r="36" spans="1:6" ht="31.5" customHeight="1">
      <c r="A36" s="92" t="str">
        <f>IF('Coachcard(入力用)'!A65="0:00-0:00","",'Coachcard(入力用)'!A65)</f>
        <v/>
      </c>
      <c r="B36" s="92" t="str">
        <f>IF('Coachcard(入力用)'!C65="","",'Coachcard(入力用)'!C65)</f>
        <v/>
      </c>
      <c r="C36" s="92" t="str">
        <f>IF('Coachcard(入力用)'!B65="","",'Coachcard(入力用)'!B65)</f>
        <v> </v>
      </c>
      <c r="D36" s="92" t="str">
        <f>IF('Coachcard(入力用)'!B65="","",CONCATENATE('Coachcard(入力用)'!D65," ",'Coachcard(入力用)'!E65))</f>
        <v xml:space="preserve"> </v>
      </c>
      <c r="E36" s="99" t="str">
        <f>IF('Coachcard(入力用)'!B65="","",CONCATENATE('Coachcard(入力用)'!F65," ",'Coachcard(入力用)'!G65," ",'Coachcard(入力用)'!H65," ",'Coachcard(入力用)'!I65," ",'Coachcard(入力用)'!J65," ",'Coachcard(入力用)'!K65," ",'Coachcard(入力用)'!L65," ",'Coachcard(入力用)'!M65," ",'Coachcard(入力用)'!N65," ",'Coachcard(入力用)'!O65," ",'Coachcard(入力用)'!P65," ",'Coachcard(入力用)'!Q65," ",'Coachcard(入力用)'!R65," ",'Coachcard(入力用)'!S65," ",'Coachcard(入力用)'!T65," ",'Coachcard(入力用)'!U65," ",'Coachcard(入力用)'!V65," ",'Coachcard(入力用)'!W65," ",'Coachcard(入力用)'!X65," ",'Coachcard(入力用)'!Y65))</f>
        <v xml:space="preserve">                   </v>
      </c>
      <c r="F36" s="100" t="str">
        <f>IF('Coachcard(入力用)'!B65="","",CONCATENATE('Coachcard(入力用)'!Z65," ",'Coachcard(入力用)'!AA65," ",'Coachcard(入力用)'!AB65," ",'Coachcard(入力用)'!AC65," ",'Coachcard(入力用)'!AD65))</f>
        <v xml:space="preserve">    </v>
      </c>
    </row>
  </sheetData>
  <sheetProtection sheet="1" objects="1" scenarios="1"/>
  <mergeCells count="8">
    <mergeCell ref="A9:D9"/>
    <mergeCell ref="A1:F1"/>
    <mergeCell ref="A2:F2"/>
    <mergeCell ref="A7:F7"/>
    <mergeCell ref="A8:D8"/>
    <mergeCell ref="A4:C5"/>
    <mergeCell ref="D5:F5"/>
    <mergeCell ref="D4:F4"/>
  </mergeCells>
  <phoneticPr fontId="15"/>
  <conditionalFormatting sqref="A12:F36">
    <cfRule type="expression" dxfId="2" priority="3">
      <formula>$C12="TRANSITION"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1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900F-E958-4858-B731-FA3A32B919E7}">
  <sheetPr>
    <tabColor theme="7" tint="0.59999389629810485"/>
    <pageSetUpPr fitToPage="1"/>
  </sheetPr>
  <dimension ref="A1:E32"/>
  <sheetViews>
    <sheetView zoomScaleNormal="100" workbookViewId="0">
      <selection activeCell="A5" sqref="A5"/>
    </sheetView>
  </sheetViews>
  <sheetFormatPr defaultColWidth="8.875" defaultRowHeight="12.75"/>
  <cols>
    <col min="1" max="1" width="21.75" style="5" customWidth="1"/>
    <col min="2" max="3" width="8.75" style="5" customWidth="1"/>
    <col min="4" max="4" width="21.75" style="23" customWidth="1"/>
    <col min="5" max="5" width="27.125" style="23" customWidth="1"/>
    <col min="6" max="16384" width="8.875" style="23"/>
  </cols>
  <sheetData>
    <row r="1" spans="1:5" ht="18.75" customHeight="1">
      <c r="A1" s="239" t="str">
        <f>'Coachcard(入力用)'!C8</f>
        <v>第46回 全国JOCジュニアオリンピックカップ夏季水泳競技大会 アーティスティックスイミング競技 　区分：小学生</v>
      </c>
      <c r="B1" s="240"/>
      <c r="C1" s="240"/>
      <c r="D1" s="240"/>
      <c r="E1" s="240"/>
    </row>
    <row r="2" spans="1:5" ht="10.5" customHeight="1">
      <c r="A2" s="241"/>
      <c r="B2" s="242"/>
      <c r="C2" s="242"/>
      <c r="D2" s="242"/>
      <c r="E2" s="242"/>
    </row>
    <row r="3" spans="1:5" ht="22.5">
      <c r="A3" s="86" t="s">
        <v>267</v>
      </c>
    </row>
    <row r="4" spans="1:5" ht="18.75" customHeight="1">
      <c r="A4" s="68" t="s">
        <v>217</v>
      </c>
      <c r="B4" s="237" t="s">
        <v>175</v>
      </c>
      <c r="C4" s="237"/>
      <c r="D4" s="237"/>
      <c r="E4" s="68" t="s">
        <v>219</v>
      </c>
    </row>
    <row r="5" spans="1:5" ht="48" customHeight="1">
      <c r="A5" s="67"/>
      <c r="B5" s="231" t="str">
        <f>IF('Coachcard(入力用)'!C9="","",'Coachcard(入力用)'!C9)</f>
        <v/>
      </c>
      <c r="C5" s="231"/>
      <c r="D5" s="231"/>
      <c r="E5" s="67"/>
    </row>
    <row r="6" spans="1:5" ht="10.15" customHeight="1" thickBot="1">
      <c r="D6" s="5"/>
      <c r="E6" s="5"/>
    </row>
    <row r="7" spans="1:5" ht="17.25" thickBot="1">
      <c r="A7" s="60" t="s">
        <v>79</v>
      </c>
      <c r="B7" s="24" t="s">
        <v>77</v>
      </c>
      <c r="C7" s="24" t="s">
        <v>259</v>
      </c>
      <c r="D7" s="89" t="s">
        <v>216</v>
      </c>
      <c r="E7" s="90" t="s">
        <v>268</v>
      </c>
    </row>
    <row r="8" spans="1:5" ht="27" customHeight="1">
      <c r="A8" s="92" t="str">
        <f>IF('Coachcard(入力用)'!B17="","",'Coachcard(入力用)'!B17)</f>
        <v> </v>
      </c>
      <c r="B8" s="92" t="str">
        <f>IF('Coachcard(入力用)'!C17="","",'Coachcard(入力用)'!C17)</f>
        <v/>
      </c>
      <c r="C8" s="92" t="str">
        <f>IF('Coachcard(入力用)'!B17="TRE",'Coachcard(入力用)'!F17,"")</f>
        <v/>
      </c>
      <c r="D8" s="93"/>
      <c r="E8" s="93"/>
    </row>
    <row r="9" spans="1:5" ht="27" customHeight="1">
      <c r="A9" s="94" t="str">
        <f>IF('Coachcard(入力用)'!B19="","",'Coachcard(入力用)'!B19)</f>
        <v> </v>
      </c>
      <c r="B9" s="94" t="str">
        <f>IF('Coachcard(入力用)'!C19="","",'Coachcard(入力用)'!C19)</f>
        <v/>
      </c>
      <c r="C9" s="92" t="str">
        <f>IF('Coachcard(入力用)'!B19="TRE",'Coachcard(入力用)'!F19,"")</f>
        <v/>
      </c>
      <c r="D9" s="93"/>
      <c r="E9" s="93"/>
    </row>
    <row r="10" spans="1:5" ht="27" customHeight="1">
      <c r="A10" s="94" t="str">
        <f>IF('Coachcard(入力用)'!B21="","",'Coachcard(入力用)'!B21)</f>
        <v> </v>
      </c>
      <c r="B10" s="94" t="str">
        <f>IF('Coachcard(入力用)'!C21="","",'Coachcard(入力用)'!C21)</f>
        <v/>
      </c>
      <c r="C10" s="92" t="str">
        <f>IF('Coachcard(入力用)'!B21="TRE",'Coachcard(入力用)'!F21,"")</f>
        <v/>
      </c>
      <c r="D10" s="93"/>
      <c r="E10" s="93"/>
    </row>
    <row r="11" spans="1:5" ht="27" customHeight="1">
      <c r="A11" s="94" t="str">
        <f>IF('Coachcard(入力用)'!B23="","",'Coachcard(入力用)'!B23)</f>
        <v> </v>
      </c>
      <c r="B11" s="94" t="str">
        <f>IF('Coachcard(入力用)'!C23="","",'Coachcard(入力用)'!C23)</f>
        <v/>
      </c>
      <c r="C11" s="92" t="str">
        <f>IF('Coachcard(入力用)'!B23="TRE",'Coachcard(入力用)'!F23,"")</f>
        <v/>
      </c>
      <c r="D11" s="93"/>
      <c r="E11" s="93"/>
    </row>
    <row r="12" spans="1:5" ht="27" customHeight="1">
      <c r="A12" s="94" t="str">
        <f>IF('Coachcard(入力用)'!B25="","",'Coachcard(入力用)'!B25)</f>
        <v> </v>
      </c>
      <c r="B12" s="94" t="str">
        <f>IF('Coachcard(入力用)'!C25="","",'Coachcard(入力用)'!C25)</f>
        <v/>
      </c>
      <c r="C12" s="92" t="str">
        <f>IF('Coachcard(入力用)'!B25="TRE",'Coachcard(入力用)'!F25,"")</f>
        <v/>
      </c>
      <c r="D12" s="93"/>
      <c r="E12" s="93"/>
    </row>
    <row r="13" spans="1:5" ht="27" customHeight="1">
      <c r="A13" s="94" t="str">
        <f>IF('Coachcard(入力用)'!B27="","",'Coachcard(入力用)'!B27)</f>
        <v> </v>
      </c>
      <c r="B13" s="94" t="str">
        <f>IF('Coachcard(入力用)'!C27="","",'Coachcard(入力用)'!C27)</f>
        <v/>
      </c>
      <c r="C13" s="92" t="str">
        <f>IF('Coachcard(入力用)'!B27="TRE",'Coachcard(入力用)'!F27,"")</f>
        <v/>
      </c>
      <c r="D13" s="93"/>
      <c r="E13" s="93"/>
    </row>
    <row r="14" spans="1:5" ht="27" customHeight="1">
      <c r="A14" s="94" t="str">
        <f>IF('Coachcard(入力用)'!B29="","",'Coachcard(入力用)'!B29)</f>
        <v> </v>
      </c>
      <c r="B14" s="94" t="str">
        <f>IF('Coachcard(入力用)'!C29="","",'Coachcard(入力用)'!C29)</f>
        <v/>
      </c>
      <c r="C14" s="92" t="str">
        <f>IF('Coachcard(入力用)'!B29="TRE",'Coachcard(入力用)'!F29,"")</f>
        <v/>
      </c>
      <c r="D14" s="93"/>
      <c r="E14" s="93"/>
    </row>
    <row r="15" spans="1:5" ht="27" customHeight="1">
      <c r="A15" s="94" t="str">
        <f>IF('Coachcard(入力用)'!B31="","",'Coachcard(入力用)'!B31)</f>
        <v> </v>
      </c>
      <c r="B15" s="94" t="str">
        <f>IF('Coachcard(入力用)'!C31="","",'Coachcard(入力用)'!C31)</f>
        <v/>
      </c>
      <c r="C15" s="92" t="str">
        <f>IF('Coachcard(入力用)'!B31="TRE",'Coachcard(入力用)'!F31,"")</f>
        <v/>
      </c>
      <c r="D15" s="93"/>
      <c r="E15" s="93"/>
    </row>
    <row r="16" spans="1:5" ht="27" customHeight="1">
      <c r="A16" s="94" t="str">
        <f>IF('Coachcard(入力用)'!B33="","",'Coachcard(入力用)'!B33)</f>
        <v> </v>
      </c>
      <c r="B16" s="94" t="str">
        <f>IF('Coachcard(入力用)'!C33="","",'Coachcard(入力用)'!C33)</f>
        <v/>
      </c>
      <c r="C16" s="92" t="str">
        <f>IF('Coachcard(入力用)'!B33="TRE",'Coachcard(入力用)'!F33,"")</f>
        <v/>
      </c>
      <c r="D16" s="93"/>
      <c r="E16" s="93"/>
    </row>
    <row r="17" spans="1:5" ht="27" customHeight="1">
      <c r="A17" s="94" t="str">
        <f>IF('Coachcard(入力用)'!B35="","",'Coachcard(入力用)'!B35)</f>
        <v> </v>
      </c>
      <c r="B17" s="94" t="str">
        <f>IF('Coachcard(入力用)'!C35="","",'Coachcard(入力用)'!C35)</f>
        <v/>
      </c>
      <c r="C17" s="92" t="str">
        <f>IF('Coachcard(入力用)'!B35="TRE",'Coachcard(入力用)'!F35,"")</f>
        <v/>
      </c>
      <c r="D17" s="93"/>
      <c r="E17" s="93"/>
    </row>
    <row r="18" spans="1:5" ht="27" customHeight="1">
      <c r="A18" s="94" t="str">
        <f>IF('Coachcard(入力用)'!B37="","",'Coachcard(入力用)'!B37)</f>
        <v> </v>
      </c>
      <c r="B18" s="94" t="str">
        <f>IF('Coachcard(入力用)'!C37="","",'Coachcard(入力用)'!C37)</f>
        <v/>
      </c>
      <c r="C18" s="92" t="str">
        <f>IF('Coachcard(入力用)'!B37="TRE",'Coachcard(入力用)'!F37,"")</f>
        <v/>
      </c>
      <c r="D18" s="93"/>
      <c r="E18" s="93"/>
    </row>
    <row r="19" spans="1:5" ht="27" customHeight="1">
      <c r="A19" s="94" t="str">
        <f>IF('Coachcard(入力用)'!B39="","",'Coachcard(入力用)'!B39)</f>
        <v> </v>
      </c>
      <c r="B19" s="94" t="str">
        <f>IF('Coachcard(入力用)'!C39="","",'Coachcard(入力用)'!C39)</f>
        <v/>
      </c>
      <c r="C19" s="92" t="str">
        <f>IF('Coachcard(入力用)'!B39="TRE",'Coachcard(入力用)'!F39,"")</f>
        <v/>
      </c>
      <c r="D19" s="93"/>
      <c r="E19" s="93"/>
    </row>
    <row r="20" spans="1:5" ht="27" customHeight="1">
      <c r="A20" s="94" t="str">
        <f>IF('Coachcard(入力用)'!B41="","",'Coachcard(入力用)'!B41)</f>
        <v> </v>
      </c>
      <c r="B20" s="94" t="str">
        <f>IF('Coachcard(入力用)'!C41="","",'Coachcard(入力用)'!C41)</f>
        <v/>
      </c>
      <c r="C20" s="92" t="str">
        <f>IF('Coachcard(入力用)'!B41="TRE",'Coachcard(入力用)'!F41,"")</f>
        <v/>
      </c>
      <c r="D20" s="93"/>
      <c r="E20" s="93"/>
    </row>
    <row r="21" spans="1:5" ht="27" customHeight="1">
      <c r="A21" s="94" t="str">
        <f>IF('Coachcard(入力用)'!B43="","",'Coachcard(入力用)'!B43)</f>
        <v> </v>
      </c>
      <c r="B21" s="94" t="str">
        <f>IF('Coachcard(入力用)'!C43="","",'Coachcard(入力用)'!C43)</f>
        <v/>
      </c>
      <c r="C21" s="92" t="str">
        <f>IF('Coachcard(入力用)'!B43="TRE",'Coachcard(入力用)'!F43,"")</f>
        <v/>
      </c>
      <c r="D21" s="93"/>
      <c r="E21" s="93"/>
    </row>
    <row r="22" spans="1:5" ht="27" customHeight="1">
      <c r="A22" s="94" t="str">
        <f>IF('Coachcard(入力用)'!B45="","",'Coachcard(入力用)'!B45)</f>
        <v> </v>
      </c>
      <c r="B22" s="94" t="str">
        <f>IF('Coachcard(入力用)'!C45="","",'Coachcard(入力用)'!C45)</f>
        <v/>
      </c>
      <c r="C22" s="92" t="str">
        <f>IF('Coachcard(入力用)'!B45="TRE",'Coachcard(入力用)'!F45,"")</f>
        <v/>
      </c>
      <c r="D22" s="93"/>
      <c r="E22" s="93"/>
    </row>
    <row r="23" spans="1:5" ht="27" customHeight="1">
      <c r="A23" s="94" t="str">
        <f>IF('Coachcard(入力用)'!B47="","",'Coachcard(入力用)'!B47)</f>
        <v> </v>
      </c>
      <c r="B23" s="94" t="str">
        <f>IF('Coachcard(入力用)'!C47="","",'Coachcard(入力用)'!C47)</f>
        <v/>
      </c>
      <c r="C23" s="92" t="str">
        <f>IF('Coachcard(入力用)'!B47="TRE",'Coachcard(入力用)'!F47,"")</f>
        <v/>
      </c>
      <c r="D23" s="93"/>
      <c r="E23" s="93"/>
    </row>
    <row r="24" spans="1:5" ht="27" customHeight="1">
      <c r="A24" s="94" t="str">
        <f>IF('Coachcard(入力用)'!B49="","",'Coachcard(入力用)'!B49)</f>
        <v> </v>
      </c>
      <c r="B24" s="94" t="str">
        <f>IF('Coachcard(入力用)'!C49="","",'Coachcard(入力用)'!C49)</f>
        <v/>
      </c>
      <c r="C24" s="92" t="str">
        <f>IF('Coachcard(入力用)'!B49="TRE",'Coachcard(入力用)'!F49,"")</f>
        <v/>
      </c>
      <c r="D24" s="93"/>
      <c r="E24" s="93"/>
    </row>
    <row r="25" spans="1:5" ht="27" customHeight="1">
      <c r="A25" s="94" t="str">
        <f>IF('Coachcard(入力用)'!B51="","",'Coachcard(入力用)'!B51)</f>
        <v> </v>
      </c>
      <c r="B25" s="94" t="str">
        <f>IF('Coachcard(入力用)'!C51="","",'Coachcard(入力用)'!C51)</f>
        <v/>
      </c>
      <c r="C25" s="92" t="str">
        <f>IF('Coachcard(入力用)'!B51="TRE",'Coachcard(入力用)'!F51,"")</f>
        <v/>
      </c>
      <c r="D25" s="93"/>
      <c r="E25" s="93"/>
    </row>
    <row r="26" spans="1:5" ht="27" customHeight="1">
      <c r="A26" s="94" t="str">
        <f>IF('Coachcard(入力用)'!B53="","",'Coachcard(入力用)'!B53)</f>
        <v> </v>
      </c>
      <c r="B26" s="94" t="str">
        <f>IF('Coachcard(入力用)'!C53="","",'Coachcard(入力用)'!C53)</f>
        <v/>
      </c>
      <c r="C26" s="92" t="str">
        <f>IF('Coachcard(入力用)'!B53="TRE",'Coachcard(入力用)'!F53,"")</f>
        <v/>
      </c>
      <c r="D26" s="93"/>
      <c r="E26" s="93"/>
    </row>
    <row r="27" spans="1:5" ht="27" customHeight="1">
      <c r="A27" s="94" t="str">
        <f>IF('Coachcard(入力用)'!B55="","",'Coachcard(入力用)'!B55)</f>
        <v> </v>
      </c>
      <c r="B27" s="94" t="str">
        <f>IF('Coachcard(入力用)'!C55="","",'Coachcard(入力用)'!C55)</f>
        <v/>
      </c>
      <c r="C27" s="92" t="str">
        <f>IF('Coachcard(入力用)'!B55="TRE",'Coachcard(入力用)'!F55,"")</f>
        <v/>
      </c>
      <c r="D27" s="93"/>
      <c r="E27" s="93"/>
    </row>
    <row r="28" spans="1:5" ht="27" customHeight="1">
      <c r="A28" s="94" t="str">
        <f>IF('Coachcard(入力用)'!B57="","",'Coachcard(入力用)'!B57)</f>
        <v> </v>
      </c>
      <c r="B28" s="94" t="str">
        <f>IF('Coachcard(入力用)'!C57="","",'Coachcard(入力用)'!C57)</f>
        <v/>
      </c>
      <c r="C28" s="92" t="str">
        <f>IF('Coachcard(入力用)'!B57="TRE",'Coachcard(入力用)'!F57,"")</f>
        <v/>
      </c>
      <c r="D28" s="93"/>
      <c r="E28" s="93"/>
    </row>
    <row r="29" spans="1:5" ht="27" customHeight="1">
      <c r="A29" s="94" t="str">
        <f>IF('Coachcard(入力用)'!B59="","",'Coachcard(入力用)'!B59)</f>
        <v> </v>
      </c>
      <c r="B29" s="94" t="str">
        <f>IF('Coachcard(入力用)'!C59="","",'Coachcard(入力用)'!C59)</f>
        <v/>
      </c>
      <c r="C29" s="92" t="str">
        <f>IF('Coachcard(入力用)'!B59="TRE",'Coachcard(入力用)'!F59,"")</f>
        <v/>
      </c>
      <c r="D29" s="93"/>
      <c r="E29" s="93"/>
    </row>
    <row r="30" spans="1:5" ht="27" customHeight="1">
      <c r="A30" s="94" t="str">
        <f>IF('Coachcard(入力用)'!B61="","",'Coachcard(入力用)'!B61)</f>
        <v> </v>
      </c>
      <c r="B30" s="94" t="str">
        <f>IF('Coachcard(入力用)'!C61="","",'Coachcard(入力用)'!C61)</f>
        <v/>
      </c>
      <c r="C30" s="92" t="str">
        <f>IF('Coachcard(入力用)'!B61="TRE",'Coachcard(入力用)'!F61,"")</f>
        <v/>
      </c>
      <c r="D30" s="93"/>
      <c r="E30" s="93"/>
    </row>
    <row r="31" spans="1:5" ht="27" customHeight="1">
      <c r="A31" s="94" t="str">
        <f>IF('Coachcard(入力用)'!B63="","",'Coachcard(入力用)'!B63)</f>
        <v> </v>
      </c>
      <c r="B31" s="94" t="str">
        <f>IF('Coachcard(入力用)'!C63="","",'Coachcard(入力用)'!C63)</f>
        <v/>
      </c>
      <c r="C31" s="92" t="str">
        <f>IF('Coachcard(入力用)'!B63="TRE",'Coachcard(入力用)'!F63,"")</f>
        <v/>
      </c>
      <c r="D31" s="93"/>
      <c r="E31" s="93"/>
    </row>
    <row r="32" spans="1:5" ht="27" customHeight="1" thickBot="1">
      <c r="A32" s="95" t="str">
        <f>IF('Coachcard(入力用)'!B65="","",'Coachcard(入力用)'!B65)</f>
        <v> </v>
      </c>
      <c r="B32" s="95" t="str">
        <f>IF('Coachcard(入力用)'!C65="","",'Coachcard(入力用)'!C65)</f>
        <v/>
      </c>
      <c r="C32" s="95" t="str">
        <f>IF('Coachcard(入力用)'!B65="TRE",'Coachcard(入力用)'!F65,"")</f>
        <v/>
      </c>
      <c r="D32" s="96"/>
      <c r="E32" s="96"/>
    </row>
  </sheetData>
  <sheetProtection sheet="1" objects="1" scenarios="1"/>
  <mergeCells count="4">
    <mergeCell ref="A1:E1"/>
    <mergeCell ref="B5:D5"/>
    <mergeCell ref="B4:D4"/>
    <mergeCell ref="A2:E2"/>
  </mergeCells>
  <phoneticPr fontId="15"/>
  <conditionalFormatting sqref="A8:E32">
    <cfRule type="expression" dxfId="1" priority="1">
      <formula>$A8="TRANSITION"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7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D184-8636-41CA-9CD6-3056A2E7F223}">
  <sheetPr>
    <tabColor theme="7" tint="0.59999389629810485"/>
    <pageSetUpPr fitToPage="1"/>
  </sheetPr>
  <dimension ref="A1:D32"/>
  <sheetViews>
    <sheetView zoomScaleNormal="100" workbookViewId="0">
      <selection activeCell="A5" sqref="A5"/>
    </sheetView>
  </sheetViews>
  <sheetFormatPr defaultColWidth="8.875" defaultRowHeight="12.75"/>
  <cols>
    <col min="1" max="1" width="21.75" style="5" customWidth="1"/>
    <col min="2" max="2" width="8.75" style="5" customWidth="1"/>
    <col min="3" max="3" width="21.75" style="23" customWidth="1"/>
    <col min="4" max="4" width="27.125" style="23" customWidth="1"/>
    <col min="5" max="16384" width="8.875" style="23"/>
  </cols>
  <sheetData>
    <row r="1" spans="1:4" ht="18.75" customHeight="1">
      <c r="A1" s="239" t="str">
        <f>'Coachcard(入力用)'!C8</f>
        <v>第46回 全国JOCジュニアオリンピックカップ夏季水泳競技大会 アーティスティックスイミング競技 　区分：小学生</v>
      </c>
      <c r="B1" s="240"/>
      <c r="C1" s="240"/>
      <c r="D1" s="240"/>
    </row>
    <row r="2" spans="1:4" ht="10.5" customHeight="1">
      <c r="A2" s="241"/>
      <c r="B2" s="242"/>
      <c r="C2" s="242"/>
      <c r="D2" s="242"/>
    </row>
    <row r="3" spans="1:4" ht="22.5">
      <c r="A3" s="86" t="s">
        <v>266</v>
      </c>
    </row>
    <row r="4" spans="1:4" ht="18.75" customHeight="1">
      <c r="A4" s="68" t="s">
        <v>217</v>
      </c>
      <c r="B4" s="237" t="s">
        <v>175</v>
      </c>
      <c r="C4" s="237"/>
      <c r="D4" s="68" t="s">
        <v>219</v>
      </c>
    </row>
    <row r="5" spans="1:4" ht="48" customHeight="1">
      <c r="A5" s="67"/>
      <c r="B5" s="231" t="str">
        <f>IF('Coachcard(入力用)'!C9="","",'Coachcard(入力用)'!C9)</f>
        <v/>
      </c>
      <c r="C5" s="231"/>
      <c r="D5" s="67"/>
    </row>
    <row r="6" spans="1:4" ht="10.15" customHeight="1" thickBot="1">
      <c r="C6" s="5"/>
      <c r="D6" s="5"/>
    </row>
    <row r="7" spans="1:4" ht="13.5" thickBot="1">
      <c r="A7" s="60" t="s">
        <v>79</v>
      </c>
      <c r="B7" s="24" t="s">
        <v>77</v>
      </c>
      <c r="C7" s="245" t="s">
        <v>218</v>
      </c>
      <c r="D7" s="186"/>
    </row>
    <row r="8" spans="1:4" ht="27" customHeight="1">
      <c r="A8" s="92" t="str">
        <f>IF('Coachcard(入力用)'!B17="","",'Coachcard(入力用)'!B17)</f>
        <v> </v>
      </c>
      <c r="B8" s="93" t="str">
        <f>IF('Coachcard(入力用)'!C17="","",'Coachcard(入力用)'!C17)</f>
        <v/>
      </c>
      <c r="C8" s="246"/>
      <c r="D8" s="247"/>
    </row>
    <row r="9" spans="1:4" ht="27" customHeight="1">
      <c r="A9" s="94" t="str">
        <f>IF('Coachcard(入力用)'!B19="","",'Coachcard(入力用)'!B19)</f>
        <v> </v>
      </c>
      <c r="B9" s="93" t="str">
        <f>IF('Coachcard(入力用)'!C19="","",'Coachcard(入力用)'!C19)</f>
        <v/>
      </c>
      <c r="C9" s="243"/>
      <c r="D9" s="244"/>
    </row>
    <row r="10" spans="1:4" ht="27" customHeight="1">
      <c r="A10" s="94" t="str">
        <f>IF('Coachcard(入力用)'!B21="","",'Coachcard(入力用)'!B21)</f>
        <v> </v>
      </c>
      <c r="B10" s="93" t="str">
        <f>IF('Coachcard(入力用)'!C21="","",'Coachcard(入力用)'!C21)</f>
        <v/>
      </c>
      <c r="C10" s="243"/>
      <c r="D10" s="244"/>
    </row>
    <row r="11" spans="1:4" ht="27" customHeight="1">
      <c r="A11" s="94" t="str">
        <f>IF('Coachcard(入力用)'!B23="","",'Coachcard(入力用)'!B23)</f>
        <v> </v>
      </c>
      <c r="B11" s="93" t="str">
        <f>IF('Coachcard(入力用)'!C23="","",'Coachcard(入力用)'!C23)</f>
        <v/>
      </c>
      <c r="C11" s="243"/>
      <c r="D11" s="244"/>
    </row>
    <row r="12" spans="1:4" ht="27" customHeight="1">
      <c r="A12" s="94" t="str">
        <f>IF('Coachcard(入力用)'!B25="","",'Coachcard(入力用)'!B25)</f>
        <v> </v>
      </c>
      <c r="B12" s="93" t="str">
        <f>IF('Coachcard(入力用)'!C25="","",'Coachcard(入力用)'!C25)</f>
        <v/>
      </c>
      <c r="C12" s="243"/>
      <c r="D12" s="244"/>
    </row>
    <row r="13" spans="1:4" ht="27" customHeight="1">
      <c r="A13" s="94" t="str">
        <f>IF('Coachcard(入力用)'!B27="","",'Coachcard(入力用)'!B27)</f>
        <v> </v>
      </c>
      <c r="B13" s="93" t="str">
        <f>IF('Coachcard(入力用)'!C27="","",'Coachcard(入力用)'!C27)</f>
        <v/>
      </c>
      <c r="C13" s="243"/>
      <c r="D13" s="244"/>
    </row>
    <row r="14" spans="1:4" ht="27" customHeight="1">
      <c r="A14" s="94" t="str">
        <f>IF('Coachcard(入力用)'!B29="","",'Coachcard(入力用)'!B29)</f>
        <v> </v>
      </c>
      <c r="B14" s="93" t="str">
        <f>IF('Coachcard(入力用)'!C29="","",'Coachcard(入力用)'!C29)</f>
        <v/>
      </c>
      <c r="C14" s="243"/>
      <c r="D14" s="244"/>
    </row>
    <row r="15" spans="1:4" ht="27" customHeight="1">
      <c r="A15" s="94" t="str">
        <f>IF('Coachcard(入力用)'!B31="","",'Coachcard(入力用)'!B31)</f>
        <v> </v>
      </c>
      <c r="B15" s="93" t="str">
        <f>IF('Coachcard(入力用)'!C31="","",'Coachcard(入力用)'!C31)</f>
        <v/>
      </c>
      <c r="C15" s="243"/>
      <c r="D15" s="244"/>
    </row>
    <row r="16" spans="1:4" ht="27" customHeight="1">
      <c r="A16" s="94" t="str">
        <f>IF('Coachcard(入力用)'!B33="","",'Coachcard(入力用)'!B33)</f>
        <v> </v>
      </c>
      <c r="B16" s="93" t="str">
        <f>IF('Coachcard(入力用)'!C33="","",'Coachcard(入力用)'!C33)</f>
        <v/>
      </c>
      <c r="C16" s="243"/>
      <c r="D16" s="244"/>
    </row>
    <row r="17" spans="1:4" ht="27" customHeight="1">
      <c r="A17" s="94" t="str">
        <f>IF('Coachcard(入力用)'!B35="","",'Coachcard(入力用)'!B35)</f>
        <v> </v>
      </c>
      <c r="B17" s="93" t="str">
        <f>IF('Coachcard(入力用)'!C35="","",'Coachcard(入力用)'!C35)</f>
        <v/>
      </c>
      <c r="C17" s="243"/>
      <c r="D17" s="244"/>
    </row>
    <row r="18" spans="1:4" ht="27" customHeight="1">
      <c r="A18" s="94" t="str">
        <f>IF('Coachcard(入力用)'!B37="","",'Coachcard(入力用)'!B37)</f>
        <v> </v>
      </c>
      <c r="B18" s="93" t="str">
        <f>IF('Coachcard(入力用)'!C37="","",'Coachcard(入力用)'!C37)</f>
        <v/>
      </c>
      <c r="C18" s="243"/>
      <c r="D18" s="244"/>
    </row>
    <row r="19" spans="1:4" ht="27" customHeight="1">
      <c r="A19" s="94" t="str">
        <f>IF('Coachcard(入力用)'!B39="","",'Coachcard(入力用)'!B39)</f>
        <v> </v>
      </c>
      <c r="B19" s="93" t="str">
        <f>IF('Coachcard(入力用)'!C39="","",'Coachcard(入力用)'!C39)</f>
        <v/>
      </c>
      <c r="C19" s="243"/>
      <c r="D19" s="244"/>
    </row>
    <row r="20" spans="1:4" ht="27" customHeight="1">
      <c r="A20" s="94" t="str">
        <f>IF('Coachcard(入力用)'!B41="","",'Coachcard(入力用)'!B41)</f>
        <v> </v>
      </c>
      <c r="B20" s="93" t="str">
        <f>IF('Coachcard(入力用)'!C41="","",'Coachcard(入力用)'!C41)</f>
        <v/>
      </c>
      <c r="C20" s="243"/>
      <c r="D20" s="244"/>
    </row>
    <row r="21" spans="1:4" ht="27" customHeight="1">
      <c r="A21" s="94" t="str">
        <f>IF('Coachcard(入力用)'!B43="","",'Coachcard(入力用)'!B43)</f>
        <v> </v>
      </c>
      <c r="B21" s="93" t="str">
        <f>IF('Coachcard(入力用)'!C43="","",'Coachcard(入力用)'!C43)</f>
        <v/>
      </c>
      <c r="C21" s="243"/>
      <c r="D21" s="244"/>
    </row>
    <row r="22" spans="1:4" ht="27" customHeight="1">
      <c r="A22" s="94" t="str">
        <f>IF('Coachcard(入力用)'!B45="","",'Coachcard(入力用)'!B45)</f>
        <v> </v>
      </c>
      <c r="B22" s="93" t="str">
        <f>IF('Coachcard(入力用)'!C45="","",'Coachcard(入力用)'!C45)</f>
        <v/>
      </c>
      <c r="C22" s="243"/>
      <c r="D22" s="244"/>
    </row>
    <row r="23" spans="1:4" ht="27" customHeight="1">
      <c r="A23" s="94" t="str">
        <f>IF('Coachcard(入力用)'!B47="","",'Coachcard(入力用)'!B47)</f>
        <v> </v>
      </c>
      <c r="B23" s="93" t="str">
        <f>IF('Coachcard(入力用)'!C47="","",'Coachcard(入力用)'!C47)</f>
        <v/>
      </c>
      <c r="C23" s="243"/>
      <c r="D23" s="244"/>
    </row>
    <row r="24" spans="1:4" ht="27" customHeight="1">
      <c r="A24" s="94" t="str">
        <f>IF('Coachcard(入力用)'!B49="","",'Coachcard(入力用)'!B49)</f>
        <v> </v>
      </c>
      <c r="B24" s="93" t="str">
        <f>IF('Coachcard(入力用)'!C49="","",'Coachcard(入力用)'!C49)</f>
        <v/>
      </c>
      <c r="C24" s="243"/>
      <c r="D24" s="244"/>
    </row>
    <row r="25" spans="1:4" ht="27" customHeight="1">
      <c r="A25" s="94" t="str">
        <f>IF('Coachcard(入力用)'!B51="","",'Coachcard(入力用)'!B51)</f>
        <v> </v>
      </c>
      <c r="B25" s="93" t="str">
        <f>IF('Coachcard(入力用)'!C51="","",'Coachcard(入力用)'!C51)</f>
        <v/>
      </c>
      <c r="C25" s="243"/>
      <c r="D25" s="244"/>
    </row>
    <row r="26" spans="1:4" ht="27" customHeight="1">
      <c r="A26" s="94" t="str">
        <f>IF('Coachcard(入力用)'!B53="","",'Coachcard(入力用)'!B53)</f>
        <v> </v>
      </c>
      <c r="B26" s="93" t="str">
        <f>IF('Coachcard(入力用)'!C53="","",'Coachcard(入力用)'!C53)</f>
        <v/>
      </c>
      <c r="C26" s="243"/>
      <c r="D26" s="244"/>
    </row>
    <row r="27" spans="1:4" ht="27" customHeight="1">
      <c r="A27" s="94" t="str">
        <f>IF('Coachcard(入力用)'!B55="","",'Coachcard(入力用)'!B55)</f>
        <v> </v>
      </c>
      <c r="B27" s="93" t="str">
        <f>IF('Coachcard(入力用)'!C55="","",'Coachcard(入力用)'!C55)</f>
        <v/>
      </c>
      <c r="C27" s="243"/>
      <c r="D27" s="244"/>
    </row>
    <row r="28" spans="1:4" ht="27" customHeight="1">
      <c r="A28" s="94" t="str">
        <f>IF('Coachcard(入力用)'!B57="","",'Coachcard(入力用)'!B57)</f>
        <v> </v>
      </c>
      <c r="B28" s="93" t="str">
        <f>IF('Coachcard(入力用)'!C57="","",'Coachcard(入力用)'!C57)</f>
        <v/>
      </c>
      <c r="C28" s="243"/>
      <c r="D28" s="244"/>
    </row>
    <row r="29" spans="1:4" ht="27" customHeight="1">
      <c r="A29" s="94" t="str">
        <f>IF('Coachcard(入力用)'!B59="","",'Coachcard(入力用)'!B59)</f>
        <v> </v>
      </c>
      <c r="B29" s="93" t="str">
        <f>IF('Coachcard(入力用)'!C59="","",'Coachcard(入力用)'!C59)</f>
        <v/>
      </c>
      <c r="C29" s="243"/>
      <c r="D29" s="244"/>
    </row>
    <row r="30" spans="1:4" ht="27" customHeight="1">
      <c r="A30" s="94" t="str">
        <f>IF('Coachcard(入力用)'!B61="","",'Coachcard(入力用)'!B61)</f>
        <v> </v>
      </c>
      <c r="B30" s="93" t="str">
        <f>IF('Coachcard(入力用)'!C61="","",'Coachcard(入力用)'!C61)</f>
        <v/>
      </c>
      <c r="C30" s="243"/>
      <c r="D30" s="244"/>
    </row>
    <row r="31" spans="1:4" ht="27" customHeight="1">
      <c r="A31" s="94" t="str">
        <f>IF('Coachcard(入力用)'!B63="","",'Coachcard(入力用)'!B63)</f>
        <v> </v>
      </c>
      <c r="B31" s="93" t="str">
        <f>IF('Coachcard(入力用)'!C63="","",'Coachcard(入力用)'!C63)</f>
        <v/>
      </c>
      <c r="C31" s="243"/>
      <c r="D31" s="244"/>
    </row>
    <row r="32" spans="1:4" ht="27" customHeight="1" thickBot="1">
      <c r="A32" s="95" t="str">
        <f>IF('Coachcard(入力用)'!B65="","",'Coachcard(入力用)'!B65)</f>
        <v> </v>
      </c>
      <c r="B32" s="96" t="str">
        <f>IF('Coachcard(入力用)'!C65="","",'Coachcard(入力用)'!C65)</f>
        <v/>
      </c>
      <c r="C32" s="248"/>
      <c r="D32" s="249"/>
    </row>
  </sheetData>
  <sheetProtection sheet="1" objects="1" scenarios="1"/>
  <mergeCells count="30">
    <mergeCell ref="C30:D30"/>
    <mergeCell ref="C31:D31"/>
    <mergeCell ref="C32:D3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A1:D1"/>
    <mergeCell ref="A2:D2"/>
    <mergeCell ref="C29:D29"/>
    <mergeCell ref="B4:C4"/>
    <mergeCell ref="B5:C5"/>
    <mergeCell ref="C7:D7"/>
    <mergeCell ref="C8:D8"/>
    <mergeCell ref="C9:D9"/>
    <mergeCell ref="C10:D10"/>
    <mergeCell ref="C11:D11"/>
    <mergeCell ref="C12:D12"/>
    <mergeCell ref="C13:D13"/>
    <mergeCell ref="C14:D14"/>
    <mergeCell ref="C28:D28"/>
  </mergeCells>
  <phoneticPr fontId="15"/>
  <conditionalFormatting sqref="A8:D32">
    <cfRule type="expression" dxfId="0" priority="1">
      <formula>$A8="TRE"</formula>
    </cfRule>
  </conditionalFormatting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作成手順</vt:lpstr>
      <vt:lpstr>LEGEND最新</vt:lpstr>
      <vt:lpstr>Codes + Draft Values最新</vt:lpstr>
      <vt:lpstr>Coachcard(入力用)</vt:lpstr>
      <vt:lpstr>Coachcard (印刷版)</vt:lpstr>
      <vt:lpstr>EL</vt:lpstr>
      <vt:lpstr>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Лазарев</dc:creator>
  <cp:lastModifiedBy>kk-go</cp:lastModifiedBy>
  <cp:lastPrinted>2023-05-04T17:33:36Z</cp:lastPrinted>
  <dcterms:created xsi:type="dcterms:W3CDTF">2021-02-07T19:13:11Z</dcterms:created>
  <dcterms:modified xsi:type="dcterms:W3CDTF">2023-07-30T10:37:28Z</dcterms:modified>
</cp:coreProperties>
</file>