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ocuments\AS委員会\2023全国強化担当者会議_コーチキャンプ\競技運営資料\"/>
    </mc:Choice>
  </mc:AlternateContent>
  <xr:revisionPtr revIDLastSave="0" documentId="13_ncr:1_{5B01F888-62DA-4321-A51C-A532DE53C6A2}" xr6:coauthVersionLast="47" xr6:coauthVersionMax="47" xr10:uidLastSave="{00000000-0000-0000-0000-000000000000}"/>
  <bookViews>
    <workbookView xWindow="-120" yWindow="-120" windowWidth="20730" windowHeight="11160" xr2:uid="{D27DD30B-96C9-468A-BC16-2610FCAFB0C0}"/>
  </bookViews>
  <sheets>
    <sheet name="説明" sheetId="2" r:id="rId1"/>
    <sheet name="入力シート" sheetId="1" r:id="rId2"/>
    <sheet name="S・D結果" sheetId="5" r:id="rId3"/>
    <sheet name="チーム種目結果" sheetId="3" r:id="rId4"/>
    <sheet name="リスト" sheetId="6" r:id="rId5"/>
  </sheets>
  <definedNames>
    <definedName name="_xlnm.Print_Area" localSheetId="1">入力シート!$A$1:$AB$626</definedName>
    <definedName name="_xlnm.Print_Titles" localSheetId="1">入力シート!$1:$4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1" i="1" l="1"/>
  <c r="K590" i="1"/>
  <c r="K559" i="1"/>
  <c r="K528" i="1"/>
  <c r="K497" i="1"/>
  <c r="K466" i="1"/>
  <c r="K435" i="1"/>
  <c r="K404" i="1"/>
  <c r="K373" i="1"/>
  <c r="K342" i="1"/>
  <c r="K311" i="1"/>
  <c r="K280" i="1"/>
  <c r="K249" i="1"/>
  <c r="K218" i="1"/>
  <c r="K187" i="1"/>
  <c r="K156" i="1"/>
  <c r="K125" i="1"/>
  <c r="K94" i="1"/>
  <c r="K63" i="1"/>
  <c r="K32" i="1"/>
  <c r="AB605" i="1"/>
  <c r="Y26" i="1"/>
  <c r="Y25" i="1"/>
  <c r="Y24" i="1"/>
  <c r="Y23" i="1"/>
  <c r="Y22" i="1"/>
  <c r="Y21" i="1"/>
  <c r="Y20" i="1"/>
  <c r="Y19" i="1"/>
  <c r="Y18" i="1"/>
  <c r="Y16" i="1"/>
  <c r="Y57" i="1"/>
  <c r="Y56" i="1"/>
  <c r="Y55" i="1"/>
  <c r="Y54" i="1"/>
  <c r="Y53" i="1"/>
  <c r="Y52" i="1"/>
  <c r="Y51" i="1"/>
  <c r="Y50" i="1"/>
  <c r="Y49" i="1"/>
  <c r="Y48" i="1"/>
  <c r="Y47" i="1"/>
  <c r="Y88" i="1"/>
  <c r="Y87" i="1"/>
  <c r="Y86" i="1"/>
  <c r="Y85" i="1"/>
  <c r="Y84" i="1"/>
  <c r="Y83" i="1"/>
  <c r="Y82" i="1"/>
  <c r="Y81" i="1"/>
  <c r="Y80" i="1"/>
  <c r="Y79" i="1"/>
  <c r="Y78" i="1"/>
  <c r="Y119" i="1"/>
  <c r="Y118" i="1"/>
  <c r="Y117" i="1"/>
  <c r="Y116" i="1"/>
  <c r="Y115" i="1"/>
  <c r="Y114" i="1"/>
  <c r="Y113" i="1"/>
  <c r="Y112" i="1"/>
  <c r="Y111" i="1"/>
  <c r="Y110" i="1"/>
  <c r="Y109" i="1"/>
  <c r="Y150" i="1"/>
  <c r="Y149" i="1"/>
  <c r="Y148" i="1"/>
  <c r="Y147" i="1"/>
  <c r="Y146" i="1"/>
  <c r="Y145" i="1"/>
  <c r="Y144" i="1"/>
  <c r="Y143" i="1"/>
  <c r="Y142" i="1"/>
  <c r="Y141" i="1"/>
  <c r="Y140" i="1"/>
  <c r="Y181" i="1"/>
  <c r="Y180" i="1"/>
  <c r="Y179" i="1"/>
  <c r="Y178" i="1"/>
  <c r="Y177" i="1"/>
  <c r="Y176" i="1"/>
  <c r="Y175" i="1"/>
  <c r="Y174" i="1"/>
  <c r="Y173" i="1"/>
  <c r="Y172" i="1"/>
  <c r="Y171" i="1"/>
  <c r="Y212" i="1"/>
  <c r="Y211" i="1"/>
  <c r="Y210" i="1"/>
  <c r="Y209" i="1"/>
  <c r="Y208" i="1"/>
  <c r="Y207" i="1"/>
  <c r="Y206" i="1"/>
  <c r="Y205" i="1"/>
  <c r="Y204" i="1"/>
  <c r="Y203" i="1"/>
  <c r="Y202" i="1"/>
  <c r="Y243" i="1"/>
  <c r="Y242" i="1"/>
  <c r="Y241" i="1"/>
  <c r="Y240" i="1"/>
  <c r="Y239" i="1"/>
  <c r="Y238" i="1"/>
  <c r="Y237" i="1"/>
  <c r="Y236" i="1"/>
  <c r="Y235" i="1"/>
  <c r="Y234" i="1"/>
  <c r="Y233" i="1"/>
  <c r="Y274" i="1"/>
  <c r="Y273" i="1"/>
  <c r="Y272" i="1"/>
  <c r="Y271" i="1"/>
  <c r="Y270" i="1"/>
  <c r="Y269" i="1"/>
  <c r="Y268" i="1"/>
  <c r="Y267" i="1"/>
  <c r="Y266" i="1"/>
  <c r="Y265" i="1"/>
  <c r="Y264" i="1"/>
  <c r="Y305" i="1"/>
  <c r="Y304" i="1"/>
  <c r="Y303" i="1"/>
  <c r="Y302" i="1"/>
  <c r="Y301" i="1"/>
  <c r="Y300" i="1"/>
  <c r="Y299" i="1"/>
  <c r="Y298" i="1"/>
  <c r="Y297" i="1"/>
  <c r="Y296" i="1"/>
  <c r="Y295" i="1"/>
  <c r="Y336" i="1"/>
  <c r="Y335" i="1"/>
  <c r="Y334" i="1"/>
  <c r="Y333" i="1"/>
  <c r="Y332" i="1"/>
  <c r="Y331" i="1"/>
  <c r="Y330" i="1"/>
  <c r="Y329" i="1"/>
  <c r="Y328" i="1"/>
  <c r="Y327" i="1"/>
  <c r="Y326" i="1"/>
  <c r="Y367" i="1"/>
  <c r="Y366" i="1"/>
  <c r="Y365" i="1"/>
  <c r="Y364" i="1"/>
  <c r="Y363" i="1"/>
  <c r="Y362" i="1"/>
  <c r="Y361" i="1"/>
  <c r="Y360" i="1"/>
  <c r="Y359" i="1"/>
  <c r="Y358" i="1"/>
  <c r="Y357" i="1"/>
  <c r="Y398" i="1"/>
  <c r="Y397" i="1"/>
  <c r="Y396" i="1"/>
  <c r="Y395" i="1"/>
  <c r="Y394" i="1"/>
  <c r="Y393" i="1"/>
  <c r="Y392" i="1"/>
  <c r="Y391" i="1"/>
  <c r="Y390" i="1"/>
  <c r="Y389" i="1"/>
  <c r="Y388" i="1"/>
  <c r="Y429" i="1"/>
  <c r="Y428" i="1"/>
  <c r="Y427" i="1"/>
  <c r="Y426" i="1"/>
  <c r="Y425" i="1"/>
  <c r="Y424" i="1"/>
  <c r="Y423" i="1"/>
  <c r="Y422" i="1"/>
  <c r="Y421" i="1"/>
  <c r="Y420" i="1"/>
  <c r="Y419" i="1"/>
  <c r="Y460" i="1"/>
  <c r="Y459" i="1"/>
  <c r="Y458" i="1"/>
  <c r="Y457" i="1"/>
  <c r="Y456" i="1"/>
  <c r="Y455" i="1"/>
  <c r="Y454" i="1"/>
  <c r="Y453" i="1"/>
  <c r="Y452" i="1"/>
  <c r="Y451" i="1"/>
  <c r="Y450" i="1"/>
  <c r="Y491" i="1"/>
  <c r="Y490" i="1"/>
  <c r="Y489" i="1"/>
  <c r="Y488" i="1"/>
  <c r="Y487" i="1"/>
  <c r="Y486" i="1"/>
  <c r="Y485" i="1"/>
  <c r="Y484" i="1"/>
  <c r="Y483" i="1"/>
  <c r="Y482" i="1"/>
  <c r="Y481" i="1"/>
  <c r="Y522" i="1"/>
  <c r="Y521" i="1"/>
  <c r="Y520" i="1"/>
  <c r="Y519" i="1"/>
  <c r="Y518" i="1"/>
  <c r="Y517" i="1"/>
  <c r="Y516" i="1"/>
  <c r="Y515" i="1"/>
  <c r="Y514" i="1"/>
  <c r="Y513" i="1"/>
  <c r="Y512" i="1"/>
  <c r="Y553" i="1"/>
  <c r="Y552" i="1"/>
  <c r="Y551" i="1"/>
  <c r="Y550" i="1"/>
  <c r="Y549" i="1"/>
  <c r="Y548" i="1"/>
  <c r="Y547" i="1"/>
  <c r="Y546" i="1"/>
  <c r="Y545" i="1"/>
  <c r="Y544" i="1"/>
  <c r="Y543" i="1"/>
  <c r="Y584" i="1"/>
  <c r="Y583" i="1"/>
  <c r="Y582" i="1"/>
  <c r="Y581" i="1"/>
  <c r="Y580" i="1"/>
  <c r="Y579" i="1"/>
  <c r="Y578" i="1"/>
  <c r="Y577" i="1"/>
  <c r="Y576" i="1"/>
  <c r="Y575" i="1"/>
  <c r="Y574" i="1"/>
  <c r="Y606" i="1"/>
  <c r="Y607" i="1"/>
  <c r="Y608" i="1"/>
  <c r="Y609" i="1"/>
  <c r="Y610" i="1"/>
  <c r="Y611" i="1"/>
  <c r="Y612" i="1"/>
  <c r="Y613" i="1"/>
  <c r="Y614" i="1"/>
  <c r="Y615" i="1"/>
  <c r="Y605" i="1"/>
  <c r="K615" i="1"/>
  <c r="K614" i="1"/>
  <c r="K613" i="1"/>
  <c r="K612" i="1"/>
  <c r="K611" i="1"/>
  <c r="K610" i="1"/>
  <c r="K609" i="1"/>
  <c r="K608" i="1"/>
  <c r="K607" i="1"/>
  <c r="K606" i="1"/>
  <c r="K605" i="1"/>
  <c r="K584" i="1"/>
  <c r="K583" i="1"/>
  <c r="K582" i="1"/>
  <c r="K581" i="1"/>
  <c r="K580" i="1"/>
  <c r="K579" i="1"/>
  <c r="K578" i="1"/>
  <c r="K577" i="1"/>
  <c r="K576" i="1"/>
  <c r="K575" i="1"/>
  <c r="K574" i="1"/>
  <c r="K553" i="1"/>
  <c r="K552" i="1"/>
  <c r="K551" i="1"/>
  <c r="K550" i="1"/>
  <c r="K549" i="1"/>
  <c r="K548" i="1"/>
  <c r="K547" i="1"/>
  <c r="K546" i="1"/>
  <c r="K545" i="1"/>
  <c r="K544" i="1"/>
  <c r="K543" i="1"/>
  <c r="K522" i="1"/>
  <c r="K521" i="1"/>
  <c r="K520" i="1"/>
  <c r="K519" i="1"/>
  <c r="K518" i="1"/>
  <c r="K517" i="1"/>
  <c r="K516" i="1"/>
  <c r="K515" i="1"/>
  <c r="K514" i="1"/>
  <c r="K513" i="1"/>
  <c r="K512" i="1"/>
  <c r="K491" i="1"/>
  <c r="K490" i="1"/>
  <c r="K489" i="1"/>
  <c r="K488" i="1"/>
  <c r="K487" i="1"/>
  <c r="K486" i="1"/>
  <c r="K485" i="1"/>
  <c r="K484" i="1"/>
  <c r="K483" i="1"/>
  <c r="K482" i="1"/>
  <c r="K481" i="1"/>
  <c r="K460" i="1"/>
  <c r="K459" i="1"/>
  <c r="K458" i="1"/>
  <c r="K457" i="1"/>
  <c r="K456" i="1"/>
  <c r="K455" i="1"/>
  <c r="K454" i="1"/>
  <c r="K453" i="1"/>
  <c r="K452" i="1"/>
  <c r="K451" i="1"/>
  <c r="K450" i="1"/>
  <c r="K429" i="1"/>
  <c r="K428" i="1"/>
  <c r="K427" i="1"/>
  <c r="K426" i="1"/>
  <c r="K425" i="1"/>
  <c r="K424" i="1"/>
  <c r="K423" i="1"/>
  <c r="K422" i="1"/>
  <c r="K421" i="1"/>
  <c r="K420" i="1"/>
  <c r="K419" i="1"/>
  <c r="K398" i="1"/>
  <c r="K397" i="1"/>
  <c r="K396" i="1"/>
  <c r="K395" i="1"/>
  <c r="K394" i="1"/>
  <c r="K393" i="1"/>
  <c r="K392" i="1"/>
  <c r="K391" i="1"/>
  <c r="K390" i="1"/>
  <c r="K389" i="1"/>
  <c r="K388" i="1"/>
  <c r="K367" i="1"/>
  <c r="K366" i="1"/>
  <c r="K365" i="1"/>
  <c r="K364" i="1"/>
  <c r="K363" i="1"/>
  <c r="K362" i="1"/>
  <c r="K361" i="1"/>
  <c r="K360" i="1"/>
  <c r="K359" i="1"/>
  <c r="K358" i="1"/>
  <c r="K357" i="1"/>
  <c r="K336" i="1"/>
  <c r="K335" i="1"/>
  <c r="K334" i="1"/>
  <c r="K333" i="1"/>
  <c r="K332" i="1"/>
  <c r="K331" i="1"/>
  <c r="K330" i="1"/>
  <c r="K329" i="1"/>
  <c r="K328" i="1"/>
  <c r="K327" i="1"/>
  <c r="K326" i="1"/>
  <c r="K305" i="1"/>
  <c r="K304" i="1"/>
  <c r="K303" i="1"/>
  <c r="K302" i="1"/>
  <c r="K301" i="1"/>
  <c r="K300" i="1"/>
  <c r="K299" i="1"/>
  <c r="K298" i="1"/>
  <c r="K297" i="1"/>
  <c r="K296" i="1"/>
  <c r="K295" i="1"/>
  <c r="K274" i="1"/>
  <c r="K273" i="1"/>
  <c r="K272" i="1"/>
  <c r="K271" i="1"/>
  <c r="K270" i="1"/>
  <c r="K269" i="1"/>
  <c r="K268" i="1"/>
  <c r="K267" i="1"/>
  <c r="K266" i="1"/>
  <c r="K265" i="1"/>
  <c r="K264" i="1"/>
  <c r="K243" i="1"/>
  <c r="K242" i="1"/>
  <c r="K241" i="1"/>
  <c r="K240" i="1"/>
  <c r="K239" i="1"/>
  <c r="K238" i="1"/>
  <c r="K237" i="1"/>
  <c r="K236" i="1"/>
  <c r="K235" i="1"/>
  <c r="K234" i="1"/>
  <c r="K233" i="1"/>
  <c r="K212" i="1"/>
  <c r="K211" i="1"/>
  <c r="K210" i="1"/>
  <c r="K209" i="1"/>
  <c r="K208" i="1"/>
  <c r="K207" i="1"/>
  <c r="K206" i="1"/>
  <c r="K205" i="1"/>
  <c r="K204" i="1"/>
  <c r="K203" i="1"/>
  <c r="K202" i="1"/>
  <c r="K181" i="1"/>
  <c r="K180" i="1"/>
  <c r="K179" i="1"/>
  <c r="K178" i="1"/>
  <c r="K177" i="1"/>
  <c r="K176" i="1"/>
  <c r="K175" i="1"/>
  <c r="K174" i="1"/>
  <c r="K173" i="1"/>
  <c r="K172" i="1"/>
  <c r="K171" i="1"/>
  <c r="K150" i="1"/>
  <c r="K149" i="1"/>
  <c r="K148" i="1"/>
  <c r="K147" i="1"/>
  <c r="K146" i="1"/>
  <c r="K145" i="1"/>
  <c r="K144" i="1"/>
  <c r="K143" i="1"/>
  <c r="K142" i="1"/>
  <c r="K141" i="1"/>
  <c r="K140" i="1"/>
  <c r="K119" i="1"/>
  <c r="K118" i="1"/>
  <c r="K117" i="1"/>
  <c r="K116" i="1"/>
  <c r="K115" i="1"/>
  <c r="K114" i="1"/>
  <c r="K113" i="1"/>
  <c r="K112" i="1"/>
  <c r="K111" i="1"/>
  <c r="K110" i="1"/>
  <c r="K109" i="1"/>
  <c r="K88" i="1"/>
  <c r="K87" i="1"/>
  <c r="K86" i="1"/>
  <c r="K85" i="1"/>
  <c r="K84" i="1"/>
  <c r="K83" i="1"/>
  <c r="K82" i="1"/>
  <c r="K81" i="1"/>
  <c r="K80" i="1"/>
  <c r="K79" i="1"/>
  <c r="K78" i="1"/>
  <c r="K57" i="1"/>
  <c r="K56" i="1"/>
  <c r="K55" i="1"/>
  <c r="K54" i="1"/>
  <c r="K53" i="1"/>
  <c r="K52" i="1"/>
  <c r="K51" i="1"/>
  <c r="K50" i="1"/>
  <c r="K49" i="1"/>
  <c r="K48" i="1"/>
  <c r="K47" i="1"/>
  <c r="K17" i="1"/>
  <c r="Y17" i="1" s="1"/>
  <c r="K18" i="1"/>
  <c r="K19" i="1"/>
  <c r="K20" i="1"/>
  <c r="K21" i="1"/>
  <c r="K22" i="1"/>
  <c r="K23" i="1"/>
  <c r="K24" i="1"/>
  <c r="K25" i="1"/>
  <c r="K26" i="1"/>
  <c r="K16" i="1"/>
  <c r="G5" i="5" l="1"/>
  <c r="B5" i="5"/>
  <c r="B3" i="5"/>
  <c r="B2" i="5"/>
  <c r="B1" i="5"/>
  <c r="H5" i="3"/>
  <c r="B5" i="3"/>
  <c r="B3" i="3"/>
  <c r="B1" i="3"/>
  <c r="B2" i="3"/>
  <c r="AJ605" i="1"/>
  <c r="AG605" i="1"/>
  <c r="AF605" i="1"/>
  <c r="AE605" i="1"/>
  <c r="AD605" i="1"/>
  <c r="AJ574" i="1"/>
  <c r="AG574" i="1"/>
  <c r="AF574" i="1"/>
  <c r="AE574" i="1"/>
  <c r="AD574" i="1"/>
  <c r="AJ543" i="1"/>
  <c r="AG543" i="1"/>
  <c r="AF543" i="1"/>
  <c r="AE543" i="1"/>
  <c r="AD543" i="1"/>
  <c r="AJ512" i="1"/>
  <c r="AG512" i="1"/>
  <c r="AF512" i="1"/>
  <c r="AE512" i="1"/>
  <c r="AD512" i="1"/>
  <c r="AJ481" i="1"/>
  <c r="AG481" i="1"/>
  <c r="AF481" i="1"/>
  <c r="AE481" i="1"/>
  <c r="AD481" i="1"/>
  <c r="AJ450" i="1"/>
  <c r="AG450" i="1"/>
  <c r="AF450" i="1"/>
  <c r="AE450" i="1"/>
  <c r="AD450" i="1"/>
  <c r="AJ419" i="1"/>
  <c r="AG419" i="1"/>
  <c r="AF419" i="1"/>
  <c r="AE419" i="1"/>
  <c r="AD419" i="1"/>
  <c r="AJ388" i="1"/>
  <c r="AG388" i="1"/>
  <c r="AF388" i="1"/>
  <c r="AE388" i="1"/>
  <c r="AD388" i="1"/>
  <c r="AJ357" i="1"/>
  <c r="AG357" i="1"/>
  <c r="AF357" i="1"/>
  <c r="AE357" i="1"/>
  <c r="AD357" i="1"/>
  <c r="AJ326" i="1"/>
  <c r="AG326" i="1"/>
  <c r="AF326" i="1"/>
  <c r="AE326" i="1"/>
  <c r="AD326" i="1"/>
  <c r="AJ295" i="1"/>
  <c r="AG295" i="1"/>
  <c r="AF295" i="1"/>
  <c r="AE295" i="1"/>
  <c r="AD295" i="1"/>
  <c r="AJ264" i="1"/>
  <c r="AG264" i="1"/>
  <c r="AF264" i="1"/>
  <c r="AE264" i="1"/>
  <c r="AD264" i="1"/>
  <c r="AJ233" i="1"/>
  <c r="AG233" i="1"/>
  <c r="AF233" i="1"/>
  <c r="AE233" i="1"/>
  <c r="AD233" i="1"/>
  <c r="AJ202" i="1"/>
  <c r="AG202" i="1"/>
  <c r="AF202" i="1"/>
  <c r="AE202" i="1"/>
  <c r="AD202" i="1"/>
  <c r="AJ171" i="1"/>
  <c r="AG171" i="1"/>
  <c r="AF171" i="1"/>
  <c r="AE171" i="1"/>
  <c r="AD171" i="1"/>
  <c r="AJ140" i="1"/>
  <c r="AG140" i="1"/>
  <c r="AF140" i="1"/>
  <c r="AE140" i="1"/>
  <c r="AD140" i="1"/>
  <c r="AJ109" i="1"/>
  <c r="AG109" i="1"/>
  <c r="AF109" i="1"/>
  <c r="AE109" i="1"/>
  <c r="AD109" i="1"/>
  <c r="AJ78" i="1"/>
  <c r="AG78" i="1"/>
  <c r="AF78" i="1"/>
  <c r="AE78" i="1"/>
  <c r="AD78" i="1"/>
  <c r="AJ47" i="1"/>
  <c r="AG47" i="1"/>
  <c r="AF47" i="1"/>
  <c r="AE47" i="1"/>
  <c r="AD47" i="1"/>
  <c r="AJ16" i="1"/>
  <c r="AG16" i="1"/>
  <c r="AF16" i="1"/>
  <c r="AE16" i="1"/>
  <c r="AD16" i="1"/>
  <c r="Y313" i="1"/>
  <c r="Y312" i="1"/>
  <c r="W305" i="1"/>
  <c r="G305" i="1"/>
  <c r="W304" i="1"/>
  <c r="G304" i="1"/>
  <c r="W303" i="1"/>
  <c r="G303" i="1"/>
  <c r="W302" i="1"/>
  <c r="G302" i="1"/>
  <c r="W301" i="1"/>
  <c r="G301" i="1"/>
  <c r="W300" i="1"/>
  <c r="G300" i="1"/>
  <c r="W299" i="1"/>
  <c r="G299" i="1"/>
  <c r="W298" i="1"/>
  <c r="G298" i="1"/>
  <c r="W297" i="1"/>
  <c r="G297" i="1"/>
  <c r="W296" i="1"/>
  <c r="G296" i="1"/>
  <c r="W295" i="1"/>
  <c r="G295" i="1"/>
  <c r="Y623" i="1"/>
  <c r="Y622" i="1"/>
  <c r="W615" i="1"/>
  <c r="G615" i="1"/>
  <c r="W614" i="1"/>
  <c r="G614" i="1"/>
  <c r="W613" i="1"/>
  <c r="G613" i="1"/>
  <c r="W612" i="1"/>
  <c r="G612" i="1"/>
  <c r="W611" i="1"/>
  <c r="G611" i="1"/>
  <c r="W610" i="1"/>
  <c r="G610" i="1"/>
  <c r="W609" i="1"/>
  <c r="G609" i="1"/>
  <c r="W608" i="1"/>
  <c r="G608" i="1"/>
  <c r="W607" i="1"/>
  <c r="G607" i="1"/>
  <c r="W606" i="1"/>
  <c r="G606" i="1"/>
  <c r="W605" i="1"/>
  <c r="G605" i="1"/>
  <c r="Y592" i="1"/>
  <c r="Y591" i="1"/>
  <c r="W584" i="1"/>
  <c r="G584" i="1"/>
  <c r="W583" i="1"/>
  <c r="G583" i="1"/>
  <c r="W582" i="1"/>
  <c r="G582" i="1"/>
  <c r="W581" i="1"/>
  <c r="G581" i="1"/>
  <c r="W580" i="1"/>
  <c r="G580" i="1"/>
  <c r="W579" i="1"/>
  <c r="G579" i="1"/>
  <c r="W578" i="1"/>
  <c r="G578" i="1"/>
  <c r="W577" i="1"/>
  <c r="G577" i="1"/>
  <c r="W576" i="1"/>
  <c r="G576" i="1"/>
  <c r="W575" i="1"/>
  <c r="G575" i="1"/>
  <c r="W574" i="1"/>
  <c r="G574" i="1"/>
  <c r="Y561" i="1"/>
  <c r="Y560" i="1"/>
  <c r="W553" i="1"/>
  <c r="G553" i="1"/>
  <c r="W552" i="1"/>
  <c r="G552" i="1"/>
  <c r="W551" i="1"/>
  <c r="G551" i="1"/>
  <c r="W550" i="1"/>
  <c r="G550" i="1"/>
  <c r="W549" i="1"/>
  <c r="G549" i="1"/>
  <c r="W548" i="1"/>
  <c r="G548" i="1"/>
  <c r="W547" i="1"/>
  <c r="G547" i="1"/>
  <c r="W546" i="1"/>
  <c r="G546" i="1"/>
  <c r="W545" i="1"/>
  <c r="G545" i="1"/>
  <c r="W544" i="1"/>
  <c r="G544" i="1"/>
  <c r="W543" i="1"/>
  <c r="G543" i="1"/>
  <c r="Y530" i="1"/>
  <c r="Y529" i="1"/>
  <c r="W522" i="1"/>
  <c r="G522" i="1"/>
  <c r="W521" i="1"/>
  <c r="G521" i="1"/>
  <c r="W520" i="1"/>
  <c r="G520" i="1"/>
  <c r="W519" i="1"/>
  <c r="G519" i="1"/>
  <c r="W518" i="1"/>
  <c r="G518" i="1"/>
  <c r="W517" i="1"/>
  <c r="G517" i="1"/>
  <c r="W516" i="1"/>
  <c r="G516" i="1"/>
  <c r="W515" i="1"/>
  <c r="G515" i="1"/>
  <c r="W514" i="1"/>
  <c r="G514" i="1"/>
  <c r="W513" i="1"/>
  <c r="G513" i="1"/>
  <c r="W512" i="1"/>
  <c r="G512" i="1"/>
  <c r="Y499" i="1"/>
  <c r="Y498" i="1"/>
  <c r="W491" i="1"/>
  <c r="G491" i="1"/>
  <c r="W490" i="1"/>
  <c r="G490" i="1"/>
  <c r="W489" i="1"/>
  <c r="G489" i="1"/>
  <c r="W488" i="1"/>
  <c r="G488" i="1"/>
  <c r="W487" i="1"/>
  <c r="G487" i="1"/>
  <c r="W486" i="1"/>
  <c r="G486" i="1"/>
  <c r="W485" i="1"/>
  <c r="G485" i="1"/>
  <c r="W484" i="1"/>
  <c r="G484" i="1"/>
  <c r="W483" i="1"/>
  <c r="G483" i="1"/>
  <c r="W482" i="1"/>
  <c r="G482" i="1"/>
  <c r="W481" i="1"/>
  <c r="G481" i="1"/>
  <c r="Y468" i="1"/>
  <c r="Y467" i="1"/>
  <c r="W460" i="1"/>
  <c r="G460" i="1"/>
  <c r="W459" i="1"/>
  <c r="G459" i="1"/>
  <c r="W458" i="1"/>
  <c r="G458" i="1"/>
  <c r="W457" i="1"/>
  <c r="G457" i="1"/>
  <c r="W456" i="1"/>
  <c r="G456" i="1"/>
  <c r="W455" i="1"/>
  <c r="G455" i="1"/>
  <c r="W454" i="1"/>
  <c r="G454" i="1"/>
  <c r="W453" i="1"/>
  <c r="G453" i="1"/>
  <c r="W452" i="1"/>
  <c r="G452" i="1"/>
  <c r="W451" i="1"/>
  <c r="G451" i="1"/>
  <c r="W450" i="1"/>
  <c r="G450" i="1"/>
  <c r="Y437" i="1"/>
  <c r="Y436" i="1"/>
  <c r="W429" i="1"/>
  <c r="G429" i="1"/>
  <c r="W428" i="1"/>
  <c r="G428" i="1"/>
  <c r="W427" i="1"/>
  <c r="G427" i="1"/>
  <c r="W426" i="1"/>
  <c r="G426" i="1"/>
  <c r="W425" i="1"/>
  <c r="G425" i="1"/>
  <c r="W424" i="1"/>
  <c r="G424" i="1"/>
  <c r="W423" i="1"/>
  <c r="G423" i="1"/>
  <c r="W422" i="1"/>
  <c r="G422" i="1"/>
  <c r="W421" i="1"/>
  <c r="G421" i="1"/>
  <c r="W420" i="1"/>
  <c r="G420" i="1"/>
  <c r="W419" i="1"/>
  <c r="G419" i="1"/>
  <c r="Y406" i="1"/>
  <c r="Y405" i="1"/>
  <c r="W398" i="1"/>
  <c r="G398" i="1"/>
  <c r="W397" i="1"/>
  <c r="G397" i="1"/>
  <c r="W396" i="1"/>
  <c r="G396" i="1"/>
  <c r="W395" i="1"/>
  <c r="G395" i="1"/>
  <c r="W394" i="1"/>
  <c r="G394" i="1"/>
  <c r="W393" i="1"/>
  <c r="G393" i="1"/>
  <c r="W392" i="1"/>
  <c r="G392" i="1"/>
  <c r="W391" i="1"/>
  <c r="G391" i="1"/>
  <c r="W390" i="1"/>
  <c r="G390" i="1"/>
  <c r="W389" i="1"/>
  <c r="G389" i="1"/>
  <c r="W388" i="1"/>
  <c r="G388" i="1"/>
  <c r="Y375" i="1"/>
  <c r="Y374" i="1"/>
  <c r="W367" i="1"/>
  <c r="G367" i="1"/>
  <c r="W366" i="1"/>
  <c r="G366" i="1"/>
  <c r="W365" i="1"/>
  <c r="G365" i="1"/>
  <c r="W364" i="1"/>
  <c r="G364" i="1"/>
  <c r="W363" i="1"/>
  <c r="G363" i="1"/>
  <c r="W362" i="1"/>
  <c r="G362" i="1"/>
  <c r="W361" i="1"/>
  <c r="G361" i="1"/>
  <c r="W360" i="1"/>
  <c r="G360" i="1"/>
  <c r="W359" i="1"/>
  <c r="G359" i="1"/>
  <c r="W358" i="1"/>
  <c r="G358" i="1"/>
  <c r="W357" i="1"/>
  <c r="G357" i="1"/>
  <c r="Y344" i="1"/>
  <c r="Y343" i="1"/>
  <c r="W336" i="1"/>
  <c r="G336" i="1"/>
  <c r="W335" i="1"/>
  <c r="G335" i="1"/>
  <c r="W334" i="1"/>
  <c r="G334" i="1"/>
  <c r="W333" i="1"/>
  <c r="G333" i="1"/>
  <c r="W332" i="1"/>
  <c r="G332" i="1"/>
  <c r="W331" i="1"/>
  <c r="G331" i="1"/>
  <c r="W330" i="1"/>
  <c r="G330" i="1"/>
  <c r="W329" i="1"/>
  <c r="G329" i="1"/>
  <c r="W328" i="1"/>
  <c r="G328" i="1"/>
  <c r="W327" i="1"/>
  <c r="G327" i="1"/>
  <c r="W326" i="1"/>
  <c r="G326" i="1"/>
  <c r="Y282" i="1"/>
  <c r="Y281" i="1"/>
  <c r="W274" i="1"/>
  <c r="G274" i="1"/>
  <c r="W273" i="1"/>
  <c r="G273" i="1"/>
  <c r="W272" i="1"/>
  <c r="G272" i="1"/>
  <c r="W271" i="1"/>
  <c r="G271" i="1"/>
  <c r="W270" i="1"/>
  <c r="G270" i="1"/>
  <c r="W269" i="1"/>
  <c r="G269" i="1"/>
  <c r="W268" i="1"/>
  <c r="G268" i="1"/>
  <c r="W267" i="1"/>
  <c r="G267" i="1"/>
  <c r="W266" i="1"/>
  <c r="G266" i="1"/>
  <c r="W265" i="1"/>
  <c r="G265" i="1"/>
  <c r="W264" i="1"/>
  <c r="G264" i="1"/>
  <c r="Y251" i="1"/>
  <c r="Y250" i="1"/>
  <c r="W243" i="1"/>
  <c r="G243" i="1"/>
  <c r="W242" i="1"/>
  <c r="G242" i="1"/>
  <c r="W241" i="1"/>
  <c r="G241" i="1"/>
  <c r="W240" i="1"/>
  <c r="G240" i="1"/>
  <c r="W239" i="1"/>
  <c r="G239" i="1"/>
  <c r="W238" i="1"/>
  <c r="G238" i="1"/>
  <c r="W237" i="1"/>
  <c r="G237" i="1"/>
  <c r="W236" i="1"/>
  <c r="G236" i="1"/>
  <c r="W235" i="1"/>
  <c r="G235" i="1"/>
  <c r="W234" i="1"/>
  <c r="G234" i="1"/>
  <c r="W233" i="1"/>
  <c r="G233" i="1"/>
  <c r="Y220" i="1"/>
  <c r="Y219" i="1"/>
  <c r="W212" i="1"/>
  <c r="G212" i="1"/>
  <c r="W211" i="1"/>
  <c r="G211" i="1"/>
  <c r="W210" i="1"/>
  <c r="G210" i="1"/>
  <c r="W209" i="1"/>
  <c r="G209" i="1"/>
  <c r="W208" i="1"/>
  <c r="G208" i="1"/>
  <c r="W207" i="1"/>
  <c r="G207" i="1"/>
  <c r="W206" i="1"/>
  <c r="G206" i="1"/>
  <c r="W205" i="1"/>
  <c r="G205" i="1"/>
  <c r="W204" i="1"/>
  <c r="G204" i="1"/>
  <c r="W203" i="1"/>
  <c r="G203" i="1"/>
  <c r="W202" i="1"/>
  <c r="G202" i="1"/>
  <c r="Y189" i="1"/>
  <c r="Y188" i="1"/>
  <c r="W181" i="1"/>
  <c r="G181" i="1"/>
  <c r="W180" i="1"/>
  <c r="G180" i="1"/>
  <c r="W179" i="1"/>
  <c r="G179" i="1"/>
  <c r="W178" i="1"/>
  <c r="G178" i="1"/>
  <c r="W177" i="1"/>
  <c r="G177" i="1"/>
  <c r="W176" i="1"/>
  <c r="G176" i="1"/>
  <c r="W175" i="1"/>
  <c r="G175" i="1"/>
  <c r="W174" i="1"/>
  <c r="G174" i="1"/>
  <c r="W173" i="1"/>
  <c r="G173" i="1"/>
  <c r="W172" i="1"/>
  <c r="G172" i="1"/>
  <c r="W171" i="1"/>
  <c r="G171" i="1"/>
  <c r="Y158" i="1"/>
  <c r="Y157" i="1"/>
  <c r="W150" i="1"/>
  <c r="G150" i="1"/>
  <c r="W149" i="1"/>
  <c r="G149" i="1"/>
  <c r="W148" i="1"/>
  <c r="G148" i="1"/>
  <c r="W147" i="1"/>
  <c r="G147" i="1"/>
  <c r="W146" i="1"/>
  <c r="G146" i="1"/>
  <c r="W145" i="1"/>
  <c r="G145" i="1"/>
  <c r="W144" i="1"/>
  <c r="G144" i="1"/>
  <c r="W143" i="1"/>
  <c r="G143" i="1"/>
  <c r="W142" i="1"/>
  <c r="G142" i="1"/>
  <c r="W141" i="1"/>
  <c r="G141" i="1"/>
  <c r="W140" i="1"/>
  <c r="G140" i="1"/>
  <c r="Y127" i="1"/>
  <c r="Y126" i="1"/>
  <c r="W119" i="1"/>
  <c r="G119" i="1"/>
  <c r="W118" i="1"/>
  <c r="G118" i="1"/>
  <c r="W117" i="1"/>
  <c r="G117" i="1"/>
  <c r="W116" i="1"/>
  <c r="G116" i="1"/>
  <c r="W115" i="1"/>
  <c r="G115" i="1"/>
  <c r="W114" i="1"/>
  <c r="G114" i="1"/>
  <c r="W113" i="1"/>
  <c r="G113" i="1"/>
  <c r="W112" i="1"/>
  <c r="G112" i="1"/>
  <c r="W111" i="1"/>
  <c r="G111" i="1"/>
  <c r="W110" i="1"/>
  <c r="G110" i="1"/>
  <c r="W109" i="1"/>
  <c r="G109" i="1"/>
  <c r="Y96" i="1"/>
  <c r="Y95" i="1"/>
  <c r="W88" i="1"/>
  <c r="G88" i="1"/>
  <c r="W87" i="1"/>
  <c r="G87" i="1"/>
  <c r="W86" i="1"/>
  <c r="G86" i="1"/>
  <c r="W85" i="1"/>
  <c r="G85" i="1"/>
  <c r="W84" i="1"/>
  <c r="G84" i="1"/>
  <c r="W83" i="1"/>
  <c r="G83" i="1"/>
  <c r="W82" i="1"/>
  <c r="G82" i="1"/>
  <c r="W81" i="1"/>
  <c r="G81" i="1"/>
  <c r="W80" i="1"/>
  <c r="G80" i="1"/>
  <c r="W79" i="1"/>
  <c r="G79" i="1"/>
  <c r="W78" i="1"/>
  <c r="G78" i="1"/>
  <c r="Y65" i="1"/>
  <c r="Y64" i="1"/>
  <c r="W57" i="1"/>
  <c r="G57" i="1"/>
  <c r="W56" i="1"/>
  <c r="G56" i="1"/>
  <c r="W55" i="1"/>
  <c r="G55" i="1"/>
  <c r="W54" i="1"/>
  <c r="G54" i="1"/>
  <c r="W53" i="1"/>
  <c r="G53" i="1"/>
  <c r="W52" i="1"/>
  <c r="G52" i="1"/>
  <c r="W51" i="1"/>
  <c r="G51" i="1"/>
  <c r="W50" i="1"/>
  <c r="G50" i="1"/>
  <c r="W49" i="1"/>
  <c r="G49" i="1"/>
  <c r="W48" i="1"/>
  <c r="G48" i="1"/>
  <c r="W47" i="1"/>
  <c r="G47" i="1"/>
  <c r="Y33" i="1"/>
  <c r="Y34" i="1"/>
  <c r="W17" i="1"/>
  <c r="W18" i="1"/>
  <c r="W19" i="1"/>
  <c r="W20" i="1"/>
  <c r="W21" i="1"/>
  <c r="W22" i="1"/>
  <c r="W23" i="1"/>
  <c r="W24" i="1"/>
  <c r="W25" i="1"/>
  <c r="W26" i="1"/>
  <c r="G17" i="1"/>
  <c r="G18" i="1"/>
  <c r="G19" i="1"/>
  <c r="G20" i="1"/>
  <c r="G21" i="1"/>
  <c r="G22" i="1"/>
  <c r="G23" i="1"/>
  <c r="G24" i="1"/>
  <c r="G25" i="1"/>
  <c r="G26" i="1"/>
  <c r="G16" i="1"/>
  <c r="W16" i="1"/>
  <c r="Y621" i="1" l="1"/>
  <c r="Y624" i="1" s="1"/>
  <c r="Y626" i="1" s="1"/>
  <c r="AI605" i="1" s="1"/>
  <c r="Y404" i="1"/>
  <c r="Y407" i="1" s="1"/>
  <c r="Y409" i="1" s="1"/>
  <c r="Y187" i="1"/>
  <c r="Y190" i="1" s="1"/>
  <c r="Y192" i="1" s="1"/>
  <c r="Y435" i="1"/>
  <c r="Y438" i="1" s="1"/>
  <c r="Y440" i="1" s="1"/>
  <c r="Y32" i="1"/>
  <c r="Y35" i="1" s="1"/>
  <c r="Y37" i="1" s="1"/>
  <c r="Y156" i="1"/>
  <c r="Y159" i="1" s="1"/>
  <c r="Y161" i="1" s="1"/>
  <c r="Y218" i="1"/>
  <c r="Y221" i="1" s="1"/>
  <c r="Y223" i="1" s="1"/>
  <c r="Y466" i="1"/>
  <c r="Y469" i="1" s="1"/>
  <c r="Y471" i="1" s="1"/>
  <c r="Y249" i="1"/>
  <c r="Y252" i="1" s="1"/>
  <c r="Y254" i="1" s="1"/>
  <c r="Y497" i="1"/>
  <c r="Y500" i="1" s="1"/>
  <c r="Y502" i="1" s="1"/>
  <c r="Y280" i="1"/>
  <c r="Y283" i="1" s="1"/>
  <c r="Y285" i="1" s="1"/>
  <c r="Y528" i="1"/>
  <c r="Y531" i="1" s="1"/>
  <c r="Y533" i="1" s="1"/>
  <c r="Y63" i="1"/>
  <c r="Y66" i="1" s="1"/>
  <c r="Y68" i="1" s="1"/>
  <c r="Y311" i="1"/>
  <c r="Y314" i="1" s="1"/>
  <c r="Y316" i="1" s="1"/>
  <c r="Y559" i="1"/>
  <c r="Y562" i="1" s="1"/>
  <c r="Y564" i="1" s="1"/>
  <c r="Y94" i="1"/>
  <c r="Y97" i="1" s="1"/>
  <c r="Y99" i="1" s="1"/>
  <c r="Y342" i="1"/>
  <c r="Y345" i="1" s="1"/>
  <c r="Y347" i="1" s="1"/>
  <c r="Y590" i="1"/>
  <c r="Y593" i="1" s="1"/>
  <c r="Y595" i="1" s="1"/>
  <c r="Y125" i="1"/>
  <c r="Y128" i="1" s="1"/>
  <c r="Y130" i="1" s="1"/>
  <c r="Y373" i="1"/>
  <c r="Y376" i="1" s="1"/>
  <c r="Y378" i="1" s="1"/>
  <c r="AI171" i="1" l="1"/>
  <c r="AB171" i="1"/>
  <c r="AI388" i="1"/>
  <c r="AB388" i="1"/>
  <c r="AI78" i="1"/>
  <c r="AB78" i="1"/>
  <c r="AI450" i="1"/>
  <c r="AB450" i="1"/>
  <c r="AI202" i="1"/>
  <c r="AB202" i="1"/>
  <c r="AI109" i="1"/>
  <c r="AB109" i="1"/>
  <c r="AI574" i="1"/>
  <c r="AB574" i="1"/>
  <c r="AI326" i="1"/>
  <c r="AB326" i="1"/>
  <c r="AI295" i="1"/>
  <c r="AB295" i="1"/>
  <c r="AI140" i="1"/>
  <c r="AB140" i="1"/>
  <c r="AI47" i="1"/>
  <c r="AB47" i="1"/>
  <c r="AI264" i="1"/>
  <c r="AB264" i="1"/>
  <c r="AI481" i="1"/>
  <c r="AB481" i="1"/>
  <c r="AI543" i="1"/>
  <c r="AB543" i="1"/>
  <c r="AI357" i="1"/>
  <c r="AB357" i="1"/>
  <c r="AI512" i="1"/>
  <c r="AB512" i="1"/>
  <c r="AI419" i="1"/>
  <c r="AB419" i="1"/>
  <c r="AI233" i="1"/>
  <c r="AB233" i="1"/>
  <c r="AI16" i="1"/>
  <c r="Y399" i="1"/>
  <c r="Y402" i="1" s="1"/>
  <c r="AH388" i="1" s="1"/>
  <c r="Y182" i="1"/>
  <c r="Y185" i="1" s="1"/>
  <c r="Y616" i="1"/>
  <c r="Y619" i="1" s="1"/>
  <c r="AH605" i="1" s="1"/>
  <c r="Y306" i="1"/>
  <c r="Y309" i="1" s="1"/>
  <c r="Y523" i="1"/>
  <c r="Y526" i="1" s="1"/>
  <c r="Y554" i="1"/>
  <c r="Y557" i="1" s="1"/>
  <c r="Y492" i="1"/>
  <c r="Y495" i="1" s="1"/>
  <c r="Y275" i="1"/>
  <c r="Y278" i="1" s="1"/>
  <c r="Y244" i="1"/>
  <c r="Y247" i="1" s="1"/>
  <c r="Y213" i="1"/>
  <c r="Y216" i="1" s="1"/>
  <c r="Y89" i="1"/>
  <c r="Y92" i="1" s="1"/>
  <c r="Y58" i="1"/>
  <c r="Y61" i="1" s="1"/>
  <c r="Y151" i="1"/>
  <c r="Y154" i="1" s="1"/>
  <c r="Y337" i="1"/>
  <c r="Y340" i="1" s="1"/>
  <c r="Y368" i="1"/>
  <c r="Y371" i="1" s="1"/>
  <c r="Y461" i="1"/>
  <c r="Y464" i="1" s="1"/>
  <c r="Y120" i="1"/>
  <c r="Y123" i="1" s="1"/>
  <c r="Y430" i="1"/>
  <c r="Y433" i="1" s="1"/>
  <c r="Y27" i="1"/>
  <c r="Y30" i="1" s="1"/>
  <c r="AB16" i="1" s="1"/>
  <c r="Y585" i="1"/>
  <c r="Y588" i="1" s="1"/>
  <c r="AH326" i="1" l="1"/>
  <c r="AH543" i="1"/>
  <c r="AH450" i="1"/>
  <c r="AH481" i="1"/>
  <c r="AH78" i="1"/>
  <c r="AH512" i="1"/>
  <c r="AH171" i="1"/>
  <c r="AH140" i="1"/>
  <c r="AH47" i="1"/>
  <c r="AH419" i="1"/>
  <c r="AH202" i="1"/>
  <c r="AH295" i="1"/>
  <c r="AH357" i="1"/>
  <c r="AH574" i="1"/>
  <c r="AH109" i="1"/>
  <c r="AH233" i="1"/>
  <c r="AH264" i="1"/>
  <c r="AH16" i="1"/>
  <c r="A16" i="1" l="1"/>
  <c r="A202" i="1"/>
  <c r="A47" i="1"/>
  <c r="A357" i="1"/>
  <c r="A78" i="1"/>
  <c r="A388" i="1"/>
  <c r="A264" i="1"/>
  <c r="A140" i="1"/>
  <c r="A605" i="1"/>
  <c r="A574" i="1"/>
  <c r="A450" i="1"/>
  <c r="A295" i="1"/>
  <c r="A419" i="1"/>
  <c r="A512" i="1"/>
  <c r="A233" i="1"/>
  <c r="A326" i="1"/>
  <c r="A109" i="1"/>
  <c r="A171" i="1"/>
  <c r="A543" i="1"/>
  <c r="A481" i="1"/>
  <c r="C16" i="5" l="1"/>
  <c r="J28" i="3"/>
  <c r="J20" i="3"/>
  <c r="K48" i="5"/>
  <c r="K32" i="5"/>
  <c r="K16" i="5"/>
  <c r="J18" i="3"/>
  <c r="K28" i="5"/>
  <c r="K24" i="5"/>
  <c r="K50" i="5"/>
  <c r="J35" i="3"/>
  <c r="J27" i="3"/>
  <c r="J19" i="3"/>
  <c r="K46" i="5"/>
  <c r="K30" i="5"/>
  <c r="J26" i="3"/>
  <c r="K44" i="5"/>
  <c r="K40" i="5"/>
  <c r="K34" i="5"/>
  <c r="J34" i="3"/>
  <c r="J33" i="3"/>
  <c r="J25" i="3"/>
  <c r="J17" i="3"/>
  <c r="K42" i="5"/>
  <c r="K26" i="5"/>
  <c r="J24" i="3"/>
  <c r="J16" i="3"/>
  <c r="J21" i="3"/>
  <c r="J32" i="3"/>
  <c r="J31" i="3"/>
  <c r="J23" i="3"/>
  <c r="K54" i="5"/>
  <c r="K38" i="5"/>
  <c r="K22" i="5"/>
  <c r="J30" i="3"/>
  <c r="J22" i="3"/>
  <c r="K52" i="5"/>
  <c r="K36" i="5"/>
  <c r="K20" i="5"/>
  <c r="K18" i="5"/>
  <c r="J29" i="3"/>
  <c r="C31" i="3"/>
  <c r="I25" i="3"/>
  <c r="F34" i="5"/>
  <c r="J46" i="5"/>
  <c r="H46" i="5"/>
  <c r="L25" i="3"/>
  <c r="H34" i="5"/>
  <c r="G22" i="3"/>
  <c r="D46" i="5"/>
  <c r="C46" i="5"/>
  <c r="I22" i="3"/>
  <c r="C28" i="5"/>
  <c r="E22" i="3"/>
  <c r="M54" i="5"/>
  <c r="E26" i="3"/>
  <c r="H56" i="5"/>
  <c r="D36" i="5"/>
  <c r="K57" i="5"/>
  <c r="M30" i="5"/>
  <c r="E31" i="3"/>
  <c r="F30" i="5"/>
  <c r="G16" i="3"/>
  <c r="D28" i="5"/>
  <c r="I30" i="3"/>
  <c r="D34" i="5"/>
  <c r="J34" i="5"/>
  <c r="D32" i="5"/>
  <c r="L31" i="3"/>
  <c r="I28" i="3"/>
  <c r="F46" i="5"/>
  <c r="L26" i="3"/>
  <c r="C36" i="5"/>
  <c r="E25" i="3"/>
  <c r="D29" i="5"/>
  <c r="J55" i="5"/>
  <c r="F42" i="5"/>
  <c r="I31" i="3"/>
  <c r="L17" i="3"/>
  <c r="L22" i="3"/>
  <c r="G25" i="3"/>
  <c r="L19" i="3"/>
  <c r="F18" i="5"/>
  <c r="M28" i="5"/>
  <c r="D39" i="5"/>
  <c r="M16" i="5"/>
  <c r="F28" i="5"/>
  <c r="F48" i="5"/>
  <c r="I20" i="3"/>
  <c r="C57" i="5"/>
  <c r="M22" i="5"/>
  <c r="C22" i="5"/>
  <c r="I29" i="3"/>
  <c r="E30" i="3"/>
  <c r="K55" i="5"/>
  <c r="L29" i="3"/>
  <c r="E19" i="3"/>
  <c r="F36" i="5"/>
  <c r="D54" i="5"/>
  <c r="C23" i="3"/>
  <c r="J26" i="5"/>
  <c r="H52" i="5"/>
  <c r="D23" i="5"/>
  <c r="C35" i="3"/>
  <c r="G24" i="3"/>
  <c r="E28" i="3"/>
  <c r="I17" i="3"/>
  <c r="F40" i="5"/>
  <c r="D44" i="5"/>
  <c r="C44" i="5"/>
  <c r="C28" i="3"/>
  <c r="H40" i="5"/>
  <c r="E21" i="3"/>
  <c r="H55" i="5"/>
  <c r="D45" i="5"/>
  <c r="L16" i="3"/>
  <c r="C25" i="3"/>
  <c r="H28" i="5"/>
  <c r="F54" i="5"/>
  <c r="D47" i="5"/>
  <c r="L28" i="3"/>
  <c r="M40" i="5"/>
  <c r="G31" i="3"/>
  <c r="H16" i="5"/>
  <c r="J54" i="5"/>
  <c r="D19" i="5"/>
  <c r="H42" i="5"/>
  <c r="D55" i="5"/>
  <c r="J20" i="5"/>
  <c r="E29" i="3"/>
  <c r="I18" i="3"/>
  <c r="M36" i="5"/>
  <c r="D50" i="5"/>
  <c r="I16" i="3"/>
  <c r="H24" i="5"/>
  <c r="C33" i="3"/>
  <c r="C21" i="3"/>
  <c r="M57" i="5"/>
  <c r="D17" i="5"/>
  <c r="I23" i="3"/>
  <c r="H54" i="5"/>
  <c r="C40" i="5"/>
  <c r="J16" i="5"/>
  <c r="I36" i="3"/>
  <c r="F20" i="5"/>
  <c r="M44" i="5"/>
  <c r="D30" i="5"/>
  <c r="C19" i="3"/>
  <c r="H36" i="5"/>
  <c r="C54" i="5"/>
  <c r="L34" i="3"/>
  <c r="E24" i="3"/>
  <c r="F24" i="5"/>
  <c r="M48" i="5"/>
  <c r="D20" i="5"/>
  <c r="C20" i="5"/>
  <c r="C20" i="3"/>
  <c r="F55" i="5"/>
  <c r="L27" i="3"/>
  <c r="E17" i="3"/>
  <c r="J40" i="5"/>
  <c r="D42" i="5"/>
  <c r="G33" i="3"/>
  <c r="J30" i="5"/>
  <c r="F38" i="5"/>
  <c r="C50" i="5"/>
  <c r="D33" i="5"/>
  <c r="F16" i="5"/>
  <c r="G27" i="3"/>
  <c r="H32" i="5"/>
  <c r="C32" i="5"/>
  <c r="M55" i="5"/>
  <c r="J56" i="5"/>
  <c r="D16" i="5"/>
  <c r="E27" i="3"/>
  <c r="F57" i="5"/>
  <c r="E18" i="3"/>
  <c r="H22" i="5"/>
  <c r="E35" i="3"/>
  <c r="I24" i="3"/>
  <c r="J48" i="5"/>
  <c r="D22" i="5"/>
  <c r="M38" i="5"/>
  <c r="L36" i="3"/>
  <c r="I33" i="3"/>
  <c r="J52" i="5"/>
  <c r="D25" i="5"/>
  <c r="D27" i="5"/>
  <c r="G17" i="3"/>
  <c r="I26" i="3"/>
  <c r="H18" i="5"/>
  <c r="F44" i="5"/>
  <c r="G29" i="3"/>
  <c r="G30" i="3"/>
  <c r="G18" i="3"/>
  <c r="C42" i="5"/>
  <c r="D49" i="5"/>
  <c r="D48" i="5"/>
  <c r="C26" i="3"/>
  <c r="M34" i="5"/>
  <c r="D35" i="5"/>
  <c r="L24" i="3"/>
  <c r="C30" i="3"/>
  <c r="D38" i="5"/>
  <c r="G32" i="3"/>
  <c r="F32" i="5"/>
  <c r="L33" i="3"/>
  <c r="E23" i="3"/>
  <c r="H26" i="5"/>
  <c r="F52" i="5"/>
  <c r="D21" i="5"/>
  <c r="J42" i="5"/>
  <c r="C38" i="5"/>
  <c r="I27" i="3"/>
  <c r="G28" i="3"/>
  <c r="E32" i="3"/>
  <c r="I21" i="3"/>
  <c r="H30" i="5"/>
  <c r="C55" i="5"/>
  <c r="D41" i="5"/>
  <c r="D43" i="5"/>
  <c r="L35" i="3"/>
  <c r="M20" i="5"/>
  <c r="D26" i="5"/>
  <c r="M42" i="5"/>
  <c r="C29" i="3"/>
  <c r="C17" i="3"/>
  <c r="H44" i="5"/>
  <c r="C34" i="5"/>
  <c r="I35" i="3"/>
  <c r="M24" i="5"/>
  <c r="D40" i="5"/>
  <c r="J38" i="5"/>
  <c r="D51" i="5"/>
  <c r="J44" i="5"/>
  <c r="F26" i="5"/>
  <c r="C16" i="3"/>
  <c r="G20" i="3"/>
  <c r="E36" i="3"/>
  <c r="H38" i="5"/>
  <c r="I32" i="3"/>
  <c r="L21" i="3"/>
  <c r="D37" i="5"/>
  <c r="H20" i="5"/>
  <c r="C30" i="5"/>
  <c r="E16" i="3"/>
  <c r="C27" i="3"/>
  <c r="L30" i="3"/>
  <c r="E20" i="3"/>
  <c r="M32" i="5"/>
  <c r="H57" i="5"/>
  <c r="C56" i="5"/>
  <c r="F56" i="5"/>
  <c r="M26" i="5"/>
  <c r="I34" i="3"/>
  <c r="L23" i="3"/>
  <c r="J24" i="5"/>
  <c r="H50" i="5"/>
  <c r="D18" i="5"/>
  <c r="C24" i="3"/>
  <c r="F50" i="5"/>
  <c r="J18" i="5"/>
  <c r="M46" i="5"/>
  <c r="C26" i="5"/>
  <c r="L32" i="3"/>
  <c r="J28" i="5"/>
  <c r="D24" i="5"/>
  <c r="C22" i="3"/>
  <c r="E34" i="3"/>
  <c r="J32" i="5"/>
  <c r="D53" i="5"/>
  <c r="G36" i="3"/>
  <c r="L18" i="3"/>
  <c r="J36" i="5"/>
  <c r="D52" i="5"/>
  <c r="C52" i="5"/>
  <c r="C32" i="3"/>
  <c r="E33" i="3"/>
  <c r="M52" i="5"/>
  <c r="G21" i="3"/>
  <c r="J57" i="5"/>
  <c r="G26" i="3"/>
  <c r="F22" i="5"/>
  <c r="J50" i="5"/>
  <c r="D31" i="5"/>
  <c r="G19" i="3"/>
  <c r="M56" i="5"/>
  <c r="C18" i="3"/>
  <c r="C48" i="5"/>
  <c r="J36" i="3"/>
  <c r="M18" i="5"/>
  <c r="K56" i="5"/>
  <c r="L20" i="3"/>
  <c r="G35" i="3"/>
  <c r="J22" i="5"/>
  <c r="H48" i="5"/>
  <c r="C24" i="5"/>
  <c r="G34" i="3"/>
  <c r="C18" i="5"/>
  <c r="C36" i="3"/>
  <c r="I19" i="3"/>
  <c r="C34" i="3"/>
  <c r="G23" i="3"/>
  <c r="M50" i="5"/>
</calcChain>
</file>

<file path=xl/sharedStrings.xml><?xml version="1.0" encoding="utf-8"?>
<sst xmlns="http://schemas.openxmlformats.org/spreadsheetml/2006/main" count="1522" uniqueCount="210">
  <si>
    <t>チーム　テクニカル</t>
  </si>
  <si>
    <t>TOTAL DD</t>
  </si>
  <si>
    <t>ELEMENTS</t>
  </si>
  <si>
    <t xml:space="preserve">M-TRE5b                   </t>
  </si>
  <si>
    <t xml:space="preserve">Acro-A </t>
  </si>
  <si>
    <t xml:space="preserve">S-TRE2b                   </t>
  </si>
  <si>
    <t xml:space="preserve">Acro-Pair </t>
  </si>
  <si>
    <t>Event</t>
  </si>
  <si>
    <t>Club</t>
  </si>
  <si>
    <t>Team</t>
  </si>
  <si>
    <t>Name</t>
  </si>
  <si>
    <t>Reserve</t>
  </si>
  <si>
    <t>EL</t>
  </si>
  <si>
    <t>ORDER</t>
  </si>
  <si>
    <t>BM</t>
    <phoneticPr fontId="1"/>
  </si>
  <si>
    <t>FC</t>
    <phoneticPr fontId="1"/>
  </si>
  <si>
    <r>
      <rPr>
        <sz val="11"/>
        <color theme="1"/>
        <rFont val="ＭＳ Ｐゴシック"/>
        <family val="3"/>
        <charset val="128"/>
      </rPr>
      <t>来藤らんらん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若藤わかな</t>
    </r>
  </si>
  <si>
    <t>J1</t>
    <phoneticPr fontId="1"/>
  </si>
  <si>
    <t>J2</t>
    <phoneticPr fontId="1"/>
  </si>
  <si>
    <t>J3</t>
    <phoneticPr fontId="1"/>
  </si>
  <si>
    <t>J4</t>
    <phoneticPr fontId="1"/>
  </si>
  <si>
    <t>J5</t>
    <phoneticPr fontId="1"/>
  </si>
  <si>
    <t>AVER</t>
    <phoneticPr fontId="1"/>
  </si>
  <si>
    <t>CALC</t>
    <phoneticPr fontId="1"/>
  </si>
  <si>
    <t>D</t>
    <phoneticPr fontId="1"/>
  </si>
  <si>
    <t>TOTAL</t>
    <phoneticPr fontId="1"/>
  </si>
  <si>
    <t>RANK</t>
    <phoneticPr fontId="1"/>
  </si>
  <si>
    <t>DD</t>
    <phoneticPr fontId="1"/>
  </si>
  <si>
    <t>*</t>
  </si>
  <si>
    <t>　</t>
  </si>
  <si>
    <t>**</t>
  </si>
  <si>
    <t>***</t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</si>
  <si>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Termina"/>
      </rPr>
      <t>BM</t>
    </r>
    <r>
      <rPr>
        <sz val="11"/>
        <color theme="1"/>
        <rFont val="ＭＳ Ｐゴシック"/>
        <family val="3"/>
        <charset val="128"/>
      </rPr>
      <t>欄：</t>
    </r>
    <r>
      <rPr>
        <sz val="11"/>
        <color theme="1"/>
        <rFont val="Termina"/>
        <family val="3"/>
      </rPr>
      <t>*BM</t>
    </r>
    <r>
      <rPr>
        <sz val="11"/>
        <color theme="1"/>
        <rFont val="ＭＳ Ｐゴシック"/>
        <family val="3"/>
        <charset val="128"/>
      </rPr>
      <t>、</t>
    </r>
    <r>
      <rPr>
        <sz val="11"/>
        <color theme="1"/>
        <rFont val="Termina"/>
        <family val="3"/>
      </rPr>
      <t>**DD</t>
    </r>
    <r>
      <rPr>
        <sz val="11"/>
        <color theme="1"/>
        <rFont val="ＭＳ Ｐゴシック"/>
        <family val="3"/>
        <charset val="128"/>
      </rPr>
      <t>×</t>
    </r>
    <r>
      <rPr>
        <sz val="11"/>
        <color theme="1"/>
        <rFont val="Termina"/>
        <family val="3"/>
      </rPr>
      <t>0.5</t>
    </r>
    <r>
      <rPr>
        <sz val="11"/>
        <color theme="1"/>
        <rFont val="ＭＳ Ｐゴシック"/>
        <family val="3"/>
        <charset val="128"/>
      </rPr>
      <t>、</t>
    </r>
    <r>
      <rPr>
        <sz val="11"/>
        <color theme="1"/>
        <rFont val="Termina"/>
        <family val="3"/>
      </rPr>
      <t>***</t>
    </r>
    <r>
      <rPr>
        <sz val="11"/>
        <color theme="1"/>
        <rFont val="ＭＳ Ｐゴシック"/>
        <family val="3"/>
        <charset val="128"/>
      </rPr>
      <t>０</t>
    </r>
    <rPh sb="3" eb="4">
      <t>ラン</t>
    </rPh>
    <phoneticPr fontId="1"/>
  </si>
  <si>
    <t>RAW ELEMENTS</t>
  </si>
  <si>
    <t>SYNCHRONIZATION ERRORS</t>
    <phoneticPr fontId="1"/>
  </si>
  <si>
    <t>ELEMENTS PENALTIES</t>
  </si>
  <si>
    <t>TOTAL ELEMENTS</t>
  </si>
  <si>
    <t>ARTISTIC IMPRESSION</t>
  </si>
  <si>
    <t xml:space="preserve">Choreo. &amp; Music. </t>
  </si>
  <si>
    <t>Performance</t>
  </si>
  <si>
    <t>Transitions</t>
  </si>
  <si>
    <t>RAW ARTISTIC IMPRESSION</t>
  </si>
  <si>
    <t>ARTISTIC IMPRESSION PENALTIES</t>
  </si>
  <si>
    <t>TOTAL ARTISTIC IMPRESSION</t>
  </si>
  <si>
    <t>Order</t>
    <phoneticPr fontId="1"/>
  </si>
  <si>
    <t>■種目コード一覧</t>
    <rPh sb="1" eb="3">
      <t>シュモク</t>
    </rPh>
    <rPh sb="6" eb="8">
      <t>イチラン</t>
    </rPh>
    <phoneticPr fontId="2"/>
  </si>
  <si>
    <t>ソロ　テクニカル</t>
  </si>
  <si>
    <t>男子ソロ　テクニカル</t>
    <rPh sb="0" eb="2">
      <t>ダンシ</t>
    </rPh>
    <phoneticPr fontId="2"/>
  </si>
  <si>
    <t>デュエット　テクニカル</t>
  </si>
  <si>
    <t>ミックスデュエット　テクニカル</t>
  </si>
  <si>
    <t>ソロ　フリー</t>
    <phoneticPr fontId="2"/>
  </si>
  <si>
    <t>男子ソロ　フリー</t>
    <rPh sb="0" eb="2">
      <t>ダンシ</t>
    </rPh>
    <phoneticPr fontId="2"/>
  </si>
  <si>
    <t>デュエット　フリー</t>
    <phoneticPr fontId="2"/>
  </si>
  <si>
    <t>ミックスデュエット　フリー</t>
    <phoneticPr fontId="2"/>
  </si>
  <si>
    <t>チーム　フリー</t>
    <phoneticPr fontId="2"/>
  </si>
  <si>
    <t>アクロバティックルーティン</t>
    <phoneticPr fontId="2"/>
  </si>
  <si>
    <t>フリーコンビネーション</t>
    <phoneticPr fontId="2"/>
  </si>
  <si>
    <t>参照用</t>
    <rPh sb="0" eb="3">
      <t>サンショウヨウ</t>
    </rPh>
    <phoneticPr fontId="1"/>
  </si>
  <si>
    <r>
      <rPr>
        <sz val="9"/>
        <rFont val="Arial"/>
        <family val="2"/>
      </rPr>
      <t>Rank</t>
    </r>
  </si>
  <si>
    <r>
      <rPr>
        <sz val="9"/>
        <rFont val="Arial"/>
        <family val="2"/>
      </rPr>
      <t>Club</t>
    </r>
  </si>
  <si>
    <r>
      <rPr>
        <sz val="9"/>
        <rFont val="Arial"/>
        <family val="2"/>
      </rPr>
      <t>Elements</t>
    </r>
  </si>
  <si>
    <r>
      <rPr>
        <sz val="9"/>
        <rFont val="Arial"/>
        <family val="2"/>
      </rPr>
      <t>Art. Imp</t>
    </r>
  </si>
  <si>
    <r>
      <rPr>
        <sz val="9"/>
        <rFont val="Arial"/>
        <family val="2"/>
      </rPr>
      <t>Routine</t>
    </r>
  </si>
  <si>
    <t>大会名</t>
    <rPh sb="0" eb="3">
      <t>タイカイメイ</t>
    </rPh>
    <phoneticPr fontId="1"/>
  </si>
  <si>
    <t>種目</t>
    <rPh sb="0" eb="2">
      <t>シュモク</t>
    </rPh>
    <phoneticPr fontId="1"/>
  </si>
  <si>
    <t>BRIEF RESULT</t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</si>
  <si>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</si>
  <si>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</si>
  <si>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Referee</t>
  </si>
  <si>
    <t>Elements</t>
  </si>
  <si>
    <t>Artistic Impression</t>
  </si>
  <si>
    <r>
      <rPr>
        <sz val="9"/>
        <rFont val="ＭＳ ゴシック"/>
        <family val="3"/>
        <charset val="128"/>
      </rPr>
      <t>TC (Difficulty/Synchronization</t>
    </r>
    <r>
      <rPr>
        <u/>
        <sz val="9"/>
        <rFont val="ＭＳ ゴシック"/>
        <family val="3"/>
      </rPr>
      <t>)</t>
    </r>
    <phoneticPr fontId="1"/>
  </si>
  <si>
    <t xml:space="preserve">  Ded</t>
    <phoneticPr fontId="1"/>
  </si>
  <si>
    <t>Pen</t>
  </si>
  <si>
    <t>関西アーティスティックスイミングクラブ</t>
    <rPh sb="0" eb="2">
      <t>カンサイ</t>
    </rPh>
    <phoneticPr fontId="1"/>
  </si>
  <si>
    <r>
      <rPr>
        <sz val="11"/>
        <color theme="1"/>
        <rFont val="ＭＳ Ｐゴシック"/>
        <family val="3"/>
        <charset val="128"/>
      </rPr>
      <t>関西アーティスティックスイミングクラブ</t>
    </r>
    <r>
      <rPr>
        <sz val="11"/>
        <color theme="1"/>
        <rFont val="Termina"/>
        <family val="2"/>
      </rPr>
      <t>A</t>
    </r>
    <rPh sb="0" eb="2">
      <t>カンサイ</t>
    </rPh>
    <phoneticPr fontId="1"/>
  </si>
  <si>
    <t>北アーティスティックスイミングクラブ</t>
    <rPh sb="0" eb="1">
      <t>キタ</t>
    </rPh>
    <phoneticPr fontId="1"/>
  </si>
  <si>
    <r>
      <rPr>
        <sz val="11"/>
        <color theme="1"/>
        <rFont val="ＭＳ Ｐゴシック"/>
        <family val="3"/>
        <charset val="128"/>
      </rPr>
      <t>北アーティスティックスイミングクラブ</t>
    </r>
    <r>
      <rPr>
        <sz val="11"/>
        <color theme="1"/>
        <rFont val="Termina"/>
        <family val="2"/>
      </rPr>
      <t>A</t>
    </r>
    <phoneticPr fontId="1"/>
  </si>
  <si>
    <t>南アーティスティックスイミングクラブ</t>
    <rPh sb="0" eb="1">
      <t>ミナミ</t>
    </rPh>
    <phoneticPr fontId="1"/>
  </si>
  <si>
    <r>
      <rPr>
        <sz val="11"/>
        <color theme="1"/>
        <rFont val="ＭＳ Ｐゴシック"/>
        <family val="3"/>
        <charset val="128"/>
      </rPr>
      <t>南アーティスティックスイミングクラブ</t>
    </r>
    <r>
      <rPr>
        <sz val="11"/>
        <color theme="1"/>
        <rFont val="Termina"/>
        <family val="2"/>
      </rPr>
      <t>A</t>
    </r>
    <phoneticPr fontId="1"/>
  </si>
  <si>
    <t>上アーティスティックスイミングクラブ</t>
    <rPh sb="0" eb="1">
      <t>ウエ</t>
    </rPh>
    <phoneticPr fontId="1"/>
  </si>
  <si>
    <r>
      <rPr>
        <sz val="11"/>
        <color theme="1"/>
        <rFont val="ＭＳ Ｐゴシック"/>
        <family val="3"/>
        <charset val="128"/>
      </rPr>
      <t>上アーティスティックスイミングクラブ</t>
    </r>
    <r>
      <rPr>
        <sz val="11"/>
        <color theme="1"/>
        <rFont val="Termina"/>
        <family val="2"/>
      </rPr>
      <t>A</t>
    </r>
    <rPh sb="0" eb="1">
      <t>ウエ</t>
    </rPh>
    <phoneticPr fontId="1"/>
  </si>
  <si>
    <t>下アーティスティックスイミングクラブ</t>
    <rPh sb="0" eb="1">
      <t>シタ</t>
    </rPh>
    <phoneticPr fontId="1"/>
  </si>
  <si>
    <r>
      <rPr>
        <sz val="11"/>
        <color theme="1"/>
        <rFont val="ＭＳ Ｐゴシック"/>
        <family val="3"/>
        <charset val="128"/>
      </rPr>
      <t>下アーティスティックスイミングクラブ</t>
    </r>
    <r>
      <rPr>
        <sz val="11"/>
        <color theme="1"/>
        <rFont val="Termina"/>
        <family val="2"/>
      </rPr>
      <t>A</t>
    </r>
    <rPh sb="0" eb="1">
      <t>シタ</t>
    </rPh>
    <phoneticPr fontId="1"/>
  </si>
  <si>
    <t>世田谷アーティスティックスイミングクラブ</t>
    <rPh sb="0" eb="3">
      <t>セタガヤ</t>
    </rPh>
    <phoneticPr fontId="1"/>
  </si>
  <si>
    <r>
      <rPr>
        <sz val="11"/>
        <color theme="1"/>
        <rFont val="ＭＳ Ｐゴシック"/>
        <family val="3"/>
        <charset val="128"/>
      </rPr>
      <t>世田谷アーティスティックスイミングクラブ</t>
    </r>
    <r>
      <rPr>
        <sz val="11"/>
        <color theme="1"/>
        <rFont val="Termina"/>
        <family val="2"/>
      </rPr>
      <t>A</t>
    </r>
    <rPh sb="0" eb="3">
      <t>セタガヤ</t>
    </rPh>
    <phoneticPr fontId="1"/>
  </si>
  <si>
    <t>神奈川アーティスティックスイミングクラブ</t>
    <rPh sb="0" eb="3">
      <t>カナガワ</t>
    </rPh>
    <phoneticPr fontId="1"/>
  </si>
  <si>
    <r>
      <rPr>
        <sz val="11"/>
        <color theme="1"/>
        <rFont val="ＭＳ Ｐゴシック"/>
        <family val="3"/>
        <charset val="128"/>
      </rPr>
      <t>神奈川アーティスティックスイミングクラブ</t>
    </r>
    <r>
      <rPr>
        <sz val="11"/>
        <color theme="1"/>
        <rFont val="Termina"/>
        <family val="2"/>
      </rPr>
      <t>A</t>
    </r>
    <rPh sb="0" eb="3">
      <t>カナガワ</t>
    </rPh>
    <phoneticPr fontId="1"/>
  </si>
  <si>
    <t>埼玉アーティスティックスイミングクラブ</t>
    <rPh sb="0" eb="2">
      <t>サイタマ</t>
    </rPh>
    <phoneticPr fontId="1"/>
  </si>
  <si>
    <r>
      <rPr>
        <sz val="11"/>
        <color theme="1"/>
        <rFont val="ＭＳ Ｐゴシック"/>
        <family val="3"/>
        <charset val="128"/>
      </rPr>
      <t>埼玉アーティスティックスイミングクラブ</t>
    </r>
    <r>
      <rPr>
        <sz val="11"/>
        <color theme="1"/>
        <rFont val="Termina"/>
        <family val="2"/>
      </rPr>
      <t>A</t>
    </r>
    <rPh sb="0" eb="2">
      <t>サイタマ</t>
    </rPh>
    <phoneticPr fontId="1"/>
  </si>
  <si>
    <t>柏アーティスティックスイミングクラブ</t>
    <rPh sb="0" eb="1">
      <t>カシワ</t>
    </rPh>
    <phoneticPr fontId="1"/>
  </si>
  <si>
    <r>
      <rPr>
        <sz val="11"/>
        <color theme="1"/>
        <rFont val="ＭＳ Ｐゴシック"/>
        <family val="3"/>
        <charset val="128"/>
      </rPr>
      <t>柏アーティスティックスイミングクラブ</t>
    </r>
    <r>
      <rPr>
        <sz val="11"/>
        <color theme="1"/>
        <rFont val="Termina"/>
        <family val="2"/>
      </rPr>
      <t>A</t>
    </r>
    <rPh sb="0" eb="1">
      <t>カシワ</t>
    </rPh>
    <phoneticPr fontId="1"/>
  </si>
  <si>
    <t>筑波アーティスティックスイミングクラブ</t>
    <rPh sb="0" eb="2">
      <t>ツクバ</t>
    </rPh>
    <phoneticPr fontId="1"/>
  </si>
  <si>
    <r>
      <rPr>
        <sz val="11"/>
        <color theme="1"/>
        <rFont val="ＭＳ Ｐゴシック"/>
        <family val="3"/>
        <charset val="128"/>
      </rPr>
      <t>筑波アーティスティックスイミングクラブ</t>
    </r>
    <r>
      <rPr>
        <sz val="11"/>
        <color theme="1"/>
        <rFont val="Termina"/>
        <family val="2"/>
      </rPr>
      <t>A</t>
    </r>
    <rPh sb="0" eb="2">
      <t>ツクバ</t>
    </rPh>
    <phoneticPr fontId="1"/>
  </si>
  <si>
    <t>道頓堀アーティスティックスイミングクラブ</t>
    <rPh sb="0" eb="3">
      <t>ドウトンボリ</t>
    </rPh>
    <phoneticPr fontId="1"/>
  </si>
  <si>
    <r>
      <rPr>
        <sz val="11"/>
        <color theme="1"/>
        <rFont val="ＭＳ Ｐゴシック"/>
        <family val="3"/>
        <charset val="128"/>
      </rPr>
      <t>道頓堀アーティスティックスイミングクラブ</t>
    </r>
    <r>
      <rPr>
        <sz val="11"/>
        <color theme="1"/>
        <rFont val="Termina"/>
        <family val="2"/>
      </rPr>
      <t>A</t>
    </r>
    <rPh sb="0" eb="3">
      <t>ドウトンボリ</t>
    </rPh>
    <phoneticPr fontId="1"/>
  </si>
  <si>
    <t>信州アーティスティックスイミングクラブ</t>
    <rPh sb="0" eb="2">
      <t>シンシュウ</t>
    </rPh>
    <phoneticPr fontId="1"/>
  </si>
  <si>
    <r>
      <rPr>
        <sz val="11"/>
        <color theme="1"/>
        <rFont val="ＭＳ Ｐゴシック"/>
        <family val="3"/>
        <charset val="128"/>
      </rPr>
      <t>信州アーティスティックスイミングクラブ</t>
    </r>
    <r>
      <rPr>
        <sz val="11"/>
        <color theme="1"/>
        <rFont val="Termina"/>
        <family val="2"/>
      </rPr>
      <t>A</t>
    </r>
    <rPh sb="0" eb="2">
      <t>シンシュウ</t>
    </rPh>
    <phoneticPr fontId="1"/>
  </si>
  <si>
    <t>藤枝アーティスティックスイミングクラブ</t>
    <rPh sb="0" eb="2">
      <t>フジエダ</t>
    </rPh>
    <phoneticPr fontId="1"/>
  </si>
  <si>
    <r>
      <rPr>
        <sz val="11"/>
        <color theme="1"/>
        <rFont val="ＭＳ Ｐゴシック"/>
        <family val="3"/>
        <charset val="128"/>
      </rPr>
      <t>藤枝アーティスティックスイミングクラブ</t>
    </r>
    <r>
      <rPr>
        <sz val="11"/>
        <color theme="1"/>
        <rFont val="Termina"/>
        <family val="2"/>
      </rPr>
      <t>A</t>
    </r>
    <rPh sb="0" eb="2">
      <t>フジエダ</t>
    </rPh>
    <phoneticPr fontId="1"/>
  </si>
  <si>
    <t>栄アーティスティックスイミングクラブ</t>
    <rPh sb="0" eb="1">
      <t>サカエ</t>
    </rPh>
    <phoneticPr fontId="1"/>
  </si>
  <si>
    <r>
      <rPr>
        <sz val="11"/>
        <color theme="1"/>
        <rFont val="ＭＳ Ｐゴシック"/>
        <family val="3"/>
        <charset val="128"/>
      </rPr>
      <t>栄アーティスティックスイミングクラブ</t>
    </r>
    <r>
      <rPr>
        <sz val="11"/>
        <color theme="1"/>
        <rFont val="Termina"/>
        <family val="2"/>
      </rPr>
      <t>A</t>
    </r>
    <rPh sb="0" eb="1">
      <t>サカエ</t>
    </rPh>
    <phoneticPr fontId="1"/>
  </si>
  <si>
    <t>博多アーティスティックスイミングクラブ</t>
    <rPh sb="0" eb="2">
      <t>ハカタ</t>
    </rPh>
    <phoneticPr fontId="1"/>
  </si>
  <si>
    <r>
      <rPr>
        <sz val="11"/>
        <color theme="1"/>
        <rFont val="ＭＳ Ｐゴシック"/>
        <family val="3"/>
        <charset val="128"/>
      </rPr>
      <t>博多アーティスティックスイミングクラブ</t>
    </r>
    <r>
      <rPr>
        <sz val="11"/>
        <color theme="1"/>
        <rFont val="Termina"/>
        <family val="2"/>
      </rPr>
      <t>A</t>
    </r>
    <rPh sb="0" eb="2">
      <t>ハカタ</t>
    </rPh>
    <phoneticPr fontId="1"/>
  </si>
  <si>
    <t>喜多方アーティスティックスイミングクラブ</t>
    <rPh sb="0" eb="1">
      <t>ヨロコ</t>
    </rPh>
    <rPh sb="1" eb="2">
      <t>オオ</t>
    </rPh>
    <rPh sb="2" eb="3">
      <t>カタ</t>
    </rPh>
    <phoneticPr fontId="1"/>
  </si>
  <si>
    <r>
      <rPr>
        <sz val="11"/>
        <color theme="1"/>
        <rFont val="ＭＳ Ｐゴシック"/>
        <family val="3"/>
        <charset val="128"/>
      </rPr>
      <t>喜多方アーティスティックスイミングクラブ</t>
    </r>
    <r>
      <rPr>
        <sz val="11"/>
        <color theme="1"/>
        <rFont val="Termina"/>
        <family val="2"/>
      </rPr>
      <t>A</t>
    </r>
    <phoneticPr fontId="1"/>
  </si>
  <si>
    <t>桜島アーティスティックスイミングクラブ</t>
    <rPh sb="0" eb="2">
      <t>サクラジマ</t>
    </rPh>
    <phoneticPr fontId="1"/>
  </si>
  <si>
    <r>
      <rPr>
        <sz val="11"/>
        <color theme="1"/>
        <rFont val="ＭＳ Ｐゴシック"/>
        <family val="3"/>
        <charset val="128"/>
      </rPr>
      <t>桜島アーティスティックスイミングクラブ</t>
    </r>
    <r>
      <rPr>
        <sz val="11"/>
        <color theme="1"/>
        <rFont val="Termina"/>
        <family val="2"/>
      </rPr>
      <t>A</t>
    </r>
    <rPh sb="0" eb="2">
      <t>サクラジマ</t>
    </rPh>
    <phoneticPr fontId="1"/>
  </si>
  <si>
    <t>宇治アーティスティックスイミングクラブ</t>
    <rPh sb="0" eb="2">
      <t>ウジ</t>
    </rPh>
    <phoneticPr fontId="1"/>
  </si>
  <si>
    <r>
      <rPr>
        <sz val="11"/>
        <color theme="1"/>
        <rFont val="ＭＳ Ｐゴシック"/>
        <family val="3"/>
        <charset val="128"/>
      </rPr>
      <t>宇治アーティスティックスイミングクラブ</t>
    </r>
    <r>
      <rPr>
        <sz val="11"/>
        <color theme="1"/>
        <rFont val="Termina"/>
        <family val="2"/>
      </rPr>
      <t>A</t>
    </r>
    <rPh sb="0" eb="2">
      <t>ウジ</t>
    </rPh>
    <phoneticPr fontId="1"/>
  </si>
  <si>
    <t>Name
Reserve</t>
    <phoneticPr fontId="1"/>
  </si>
  <si>
    <t>関東アーティスティックスイミングクラブ</t>
  </si>
  <si>
    <t>関東アーティスティックスイミングクラブA</t>
  </si>
  <si>
    <t>安藤あいり/加藤かみら/佐藤さゆり/高藤たみこ/内藤ななみ/花藤はるか/松藤まりな/山藤やくみ</t>
  </si>
  <si>
    <t>来藤らんらん/若藤わかな</t>
  </si>
  <si>
    <t>/</t>
    <phoneticPr fontId="1"/>
  </si>
  <si>
    <t>■ベースマーク</t>
    <phoneticPr fontId="1"/>
  </si>
  <si>
    <t>　BM欄の*を選択することでDDが変わります。</t>
  </si>
  <si>
    <t>　空欄　⇒　DDそのまま</t>
  </si>
  <si>
    <t>　*　　　⇒　DD:0.5（BM）</t>
  </si>
  <si>
    <t>　**　　⇒　DD×0.5（DDが0.5未満の場合）</t>
  </si>
  <si>
    <t>　***　⇒　DD：０（DDが0となるPENALTYの場合）</t>
  </si>
  <si>
    <t>式</t>
    <rPh sb="0" eb="1">
      <t>シキ</t>
    </rPh>
    <phoneticPr fontId="1"/>
  </si>
  <si>
    <t>■参照用</t>
    <rPh sb="1" eb="4">
      <t>サンショウヨウ</t>
    </rPh>
    <phoneticPr fontId="1"/>
  </si>
  <si>
    <t>・</t>
    <phoneticPr fontId="1"/>
  </si>
  <si>
    <t>Penalty</t>
    <phoneticPr fontId="1"/>
  </si>
  <si>
    <t>Diduction</t>
    <phoneticPr fontId="1"/>
  </si>
  <si>
    <t>■記号</t>
    <rPh sb="1" eb="3">
      <t>キゴウ</t>
    </rPh>
    <phoneticPr fontId="1"/>
  </si>
  <si>
    <t>P</t>
    <phoneticPr fontId="1"/>
  </si>
  <si>
    <t>チーム減点</t>
    <rPh sb="3" eb="5">
      <t>ゲンテン</t>
    </rPh>
    <phoneticPr fontId="1"/>
  </si>
  <si>
    <t>減点</t>
    <rPh sb="0" eb="2">
      <t>ゲンテン</t>
    </rPh>
    <phoneticPr fontId="1"/>
  </si>
  <si>
    <t>申告時のDD</t>
    <rPh sb="0" eb="3">
      <t>シンコクジ</t>
    </rPh>
    <phoneticPr fontId="1"/>
  </si>
  <si>
    <t>最終的なDD</t>
    <rPh sb="0" eb="3">
      <t>サイシュウテキ</t>
    </rPh>
    <phoneticPr fontId="1"/>
  </si>
  <si>
    <t>係数</t>
    <rPh sb="0" eb="2">
      <t>ケイスウ</t>
    </rPh>
    <phoneticPr fontId="1"/>
  </si>
  <si>
    <t>順位：入力シートA列「RANK」：入力シートAB列「TOTAL」参照</t>
    <rPh sb="0" eb="2">
      <t>ジュンイ</t>
    </rPh>
    <rPh sb="3" eb="5">
      <t>ニュウリョク</t>
    </rPh>
    <rPh sb="9" eb="10">
      <t>レツ</t>
    </rPh>
    <rPh sb="17" eb="19">
      <t>ニュウリョク</t>
    </rPh>
    <rPh sb="24" eb="25">
      <t>レツ</t>
    </rPh>
    <rPh sb="32" eb="34">
      <t>サンショウ</t>
    </rPh>
    <phoneticPr fontId="1"/>
  </si>
  <si>
    <t>エクセル参照のため、同順位がいた際は、結果で次のランクが空白になります。</t>
    <rPh sb="4" eb="6">
      <t>サンショウ</t>
    </rPh>
    <rPh sb="10" eb="13">
      <t>ドウジュンイ</t>
    </rPh>
    <rPh sb="16" eb="17">
      <t>サイ</t>
    </rPh>
    <rPh sb="19" eb="21">
      <t>ケッカ</t>
    </rPh>
    <rPh sb="22" eb="23">
      <t>ツギ</t>
    </rPh>
    <rPh sb="28" eb="30">
      <t>クウハク</t>
    </rPh>
    <phoneticPr fontId="1"/>
  </si>
  <si>
    <t>結果シートに空白があった場合は入力シートを参照の上、手入力してください。</t>
    <rPh sb="0" eb="2">
      <t>ケッカ</t>
    </rPh>
    <rPh sb="6" eb="8">
      <t>クウハク</t>
    </rPh>
    <rPh sb="12" eb="14">
      <t>バアイ</t>
    </rPh>
    <rPh sb="15" eb="17">
      <t>ニュウリョク</t>
    </rPh>
    <rPh sb="21" eb="23">
      <t>サンショウ</t>
    </rPh>
    <rPh sb="24" eb="25">
      <t>ウエ</t>
    </rPh>
    <rPh sb="26" eb="29">
      <t>テニュウリョク</t>
    </rPh>
    <phoneticPr fontId="1"/>
  </si>
  <si>
    <t>コーチカード「貼付」シートの指定エリアを入力シートの薄黄色セルに値複写して使用</t>
    <rPh sb="7" eb="9">
      <t>ハリツケ</t>
    </rPh>
    <rPh sb="14" eb="16">
      <t>シテイ</t>
    </rPh>
    <rPh sb="20" eb="22">
      <t>ニュウリョク</t>
    </rPh>
    <rPh sb="26" eb="27">
      <t>ウス</t>
    </rPh>
    <rPh sb="27" eb="29">
      <t>キイロ</t>
    </rPh>
    <rPh sb="32" eb="35">
      <t>アタイフクシャ</t>
    </rPh>
    <rPh sb="37" eb="39">
      <t>シヨウ</t>
    </rPh>
    <phoneticPr fontId="1"/>
  </si>
  <si>
    <t>貼付後、エントリー状況に応じて手修正</t>
    <rPh sb="0" eb="2">
      <t>ハリツケ</t>
    </rPh>
    <rPh sb="2" eb="3">
      <t>ゴ</t>
    </rPh>
    <rPh sb="9" eb="11">
      <t>ジョウキョウ</t>
    </rPh>
    <rPh sb="12" eb="13">
      <t>オウ</t>
    </rPh>
    <rPh sb="15" eb="16">
      <t>テ</t>
    </rPh>
    <rPh sb="16" eb="18">
      <t>シュウセイ</t>
    </rPh>
    <phoneticPr fontId="1"/>
  </si>
  <si>
    <t>■説明</t>
    <rPh sb="1" eb="3">
      <t>セツメイ</t>
    </rPh>
    <phoneticPr fontId="2"/>
  </si>
  <si>
    <t>よって、式を消してしまうと計算されなくなりますのでご注意ください。</t>
    <rPh sb="4" eb="5">
      <t>シキ</t>
    </rPh>
    <rPh sb="6" eb="7">
      <t>ケ</t>
    </rPh>
    <rPh sb="13" eb="15">
      <t>ケイサン</t>
    </rPh>
    <rPh sb="26" eb="28">
      <t>チュウイ</t>
    </rPh>
    <phoneticPr fontId="1"/>
  </si>
  <si>
    <t>いつでもだれでも手を加えられるように、ルール変更に対応できるように、保護、非表示、マクロ等の対応はしていません。</t>
    <rPh sb="8" eb="9">
      <t>テ</t>
    </rPh>
    <rPh sb="10" eb="11">
      <t>クワ</t>
    </rPh>
    <rPh sb="22" eb="24">
      <t>ヘンコウ</t>
    </rPh>
    <rPh sb="25" eb="27">
      <t>タイオウ</t>
    </rPh>
    <rPh sb="34" eb="36">
      <t>ホゴ</t>
    </rPh>
    <rPh sb="37" eb="40">
      <t>ヒヒョウジ</t>
    </rPh>
    <rPh sb="44" eb="45">
      <t>トウ</t>
    </rPh>
    <rPh sb="46" eb="48">
      <t>タイオウ</t>
    </rPh>
    <phoneticPr fontId="1"/>
  </si>
  <si>
    <t>自由に加工して、自己責任でご使用ください。</t>
    <rPh sb="0" eb="2">
      <t>ジユウ</t>
    </rPh>
    <rPh sb="3" eb="5">
      <t>カコウ</t>
    </rPh>
    <rPh sb="8" eb="12">
      <t>ジコセキニン</t>
    </rPh>
    <rPh sb="14" eb="16">
      <t>シヨウ</t>
    </rPh>
    <phoneticPr fontId="1"/>
  </si>
  <si>
    <r>
      <t xml:space="preserve">入力欄の罫線 </t>
    </r>
    <r>
      <rPr>
        <sz val="16"/>
        <color theme="1"/>
        <rFont val="メイリオ"/>
        <family val="3"/>
        <charset val="128"/>
      </rPr>
      <t xml:space="preserve">□ </t>
    </r>
    <r>
      <rPr>
        <sz val="11"/>
        <color theme="1"/>
        <rFont val="メイリオ"/>
        <family val="3"/>
        <charset val="128"/>
      </rPr>
      <t>枠内に採点/減点等を登録</t>
    </r>
    <rPh sb="0" eb="2">
      <t>ニュウリョク</t>
    </rPh>
    <rPh sb="2" eb="3">
      <t>ラン</t>
    </rPh>
    <rPh sb="4" eb="6">
      <t>ケイセン</t>
    </rPh>
    <rPh sb="12" eb="14">
      <t>サイテン</t>
    </rPh>
    <rPh sb="15" eb="17">
      <t>ゲンテン</t>
    </rPh>
    <rPh sb="17" eb="18">
      <t>トウ</t>
    </rPh>
    <rPh sb="19" eb="21">
      <t>トウロク</t>
    </rPh>
    <phoneticPr fontId="1"/>
  </si>
  <si>
    <t>※BM欄：*BM、**DD×0.5、***０</t>
    <rPh sb="3" eb="4">
      <t>ラン</t>
    </rPh>
    <phoneticPr fontId="1"/>
  </si>
  <si>
    <t>入力シートAD列～AJ列　結果シートの参照用　消さないでください。</t>
    <rPh sb="0" eb="2">
      <t>ニュウリョク</t>
    </rPh>
    <rPh sb="7" eb="8">
      <t>レツ</t>
    </rPh>
    <rPh sb="11" eb="12">
      <t>レツ</t>
    </rPh>
    <rPh sb="13" eb="15">
      <t>ケッカ</t>
    </rPh>
    <rPh sb="19" eb="21">
      <t>サンショウ</t>
    </rPh>
    <rPh sb="21" eb="22">
      <t>ヨウ</t>
    </rPh>
    <rPh sb="23" eb="24">
      <t>ケ</t>
    </rPh>
    <phoneticPr fontId="1"/>
  </si>
  <si>
    <t>AGE</t>
    <phoneticPr fontId="1"/>
  </si>
  <si>
    <t>■AGE</t>
    <phoneticPr fontId="2"/>
  </si>
  <si>
    <t>Youth</t>
    <phoneticPr fontId="1"/>
  </si>
  <si>
    <t>Jr/Sr</t>
    <phoneticPr fontId="1"/>
  </si>
  <si>
    <t>Youth（中学生）</t>
    <rPh sb="6" eb="9">
      <t>チュウガクセイ</t>
    </rPh>
    <phoneticPr fontId="1"/>
  </si>
  <si>
    <t>12Under（小学生）</t>
    <rPh sb="8" eb="11">
      <t>ショウガクセイ</t>
    </rPh>
    <phoneticPr fontId="1"/>
  </si>
  <si>
    <t>種目を選択</t>
    <rPh sb="0" eb="2">
      <t>シュモク</t>
    </rPh>
    <rPh sb="3" eb="5">
      <t>センタク</t>
    </rPh>
    <phoneticPr fontId="2"/>
  </si>
  <si>
    <t>年齢区分を選択</t>
    <rPh sb="0" eb="2">
      <t>ネンレイ</t>
    </rPh>
    <rPh sb="2" eb="4">
      <t>クブン</t>
    </rPh>
    <rPh sb="5" eb="7">
      <t>センタク</t>
    </rPh>
    <phoneticPr fontId="1"/>
  </si>
  <si>
    <t>■入力説明</t>
    <rPh sb="1" eb="3">
      <t>ニュウリョク</t>
    </rPh>
    <rPh sb="3" eb="5">
      <t>セツメイ</t>
    </rPh>
    <phoneticPr fontId="1"/>
  </si>
  <si>
    <t>AGE：年齢区分を選択</t>
    <phoneticPr fontId="1"/>
  </si>
  <si>
    <t>Event：種目を選択</t>
    <phoneticPr fontId="1"/>
  </si>
  <si>
    <t>■対応</t>
    <phoneticPr fontId="1"/>
  </si>
  <si>
    <t>テクニカル</t>
    <phoneticPr fontId="1"/>
  </si>
  <si>
    <t>ソロ・男子ソロ・デュエット・ミックスデュエット　フリー</t>
    <rPh sb="3" eb="5">
      <t>ダンシ</t>
    </rPh>
    <phoneticPr fontId="2"/>
  </si>
  <si>
    <t>12U/Youth</t>
    <phoneticPr fontId="1"/>
  </si>
  <si>
    <t>12U</t>
    <phoneticPr fontId="1"/>
  </si>
  <si>
    <r>
      <rPr>
        <b/>
        <sz val="11"/>
        <color theme="1"/>
        <rFont val="Segoe UI Symbol"/>
        <family val="2"/>
      </rPr>
      <t>■</t>
    </r>
    <r>
      <rPr>
        <b/>
        <sz val="11"/>
        <color theme="1"/>
        <rFont val="Termina"/>
      </rPr>
      <t>ARTISTIC IMPRESSION</t>
    </r>
    <r>
      <rPr>
        <b/>
        <sz val="11"/>
        <color theme="1"/>
        <rFont val="ＭＳ ゴシック"/>
        <family val="3"/>
        <charset val="128"/>
      </rPr>
      <t>　</t>
    </r>
    <r>
      <rPr>
        <b/>
        <sz val="11"/>
        <color theme="1"/>
        <rFont val="Arial"/>
        <family val="2"/>
      </rPr>
      <t xml:space="preserve">Choreo. &amp; Music. </t>
    </r>
    <r>
      <rPr>
        <b/>
        <sz val="11"/>
        <color theme="1"/>
        <rFont val="ＭＳ ゴシック"/>
        <family val="3"/>
        <charset val="128"/>
      </rPr>
      <t>の係数</t>
    </r>
    <r>
      <rPr>
        <b/>
        <sz val="11"/>
        <color theme="1"/>
        <rFont val="Arial"/>
        <family val="2"/>
      </rPr>
      <t>FC</t>
    </r>
    <rPh sb="39" eb="41">
      <t>ケイスウ</t>
    </rPh>
    <phoneticPr fontId="1"/>
  </si>
  <si>
    <t>ARTISTIC IMPRESSION　Choreo. &amp; Music. の係数FCを選択</t>
    <rPh sb="43" eb="45">
      <t>センタク</t>
    </rPh>
    <phoneticPr fontId="1"/>
  </si>
  <si>
    <r>
      <t xml:space="preserve">AI </t>
    </r>
    <r>
      <rPr>
        <b/>
        <sz val="10"/>
        <color theme="1"/>
        <rFont val="Arial"/>
        <family val="2"/>
      </rPr>
      <t>C&amp;M FC</t>
    </r>
    <phoneticPr fontId="1"/>
  </si>
  <si>
    <t>係数を選択</t>
    <rPh sb="0" eb="2">
      <t>ケイスウ</t>
    </rPh>
    <rPh sb="3" eb="5">
      <t>センタク</t>
    </rPh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</si>
  <si>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</si>
  <si>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</si>
  <si>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●●●</t>
    <phoneticPr fontId="1"/>
  </si>
  <si>
    <t>■■■</t>
    <phoneticPr fontId="1"/>
  </si>
  <si>
    <t>年齢区分</t>
    <rPh sb="0" eb="2">
      <t>ネンレイ</t>
    </rPh>
    <rPh sb="2" eb="4">
      <t>クブン</t>
    </rPh>
    <phoneticPr fontId="1"/>
  </si>
  <si>
    <t>Jr/Sr（高校生/シニア）</t>
    <rPh sb="6" eb="9">
      <t>コウコウセイ</t>
    </rPh>
    <phoneticPr fontId="1"/>
  </si>
  <si>
    <r>
      <rPr>
        <sz val="11"/>
        <color theme="1"/>
        <rFont val="ＭＳ ゴシック"/>
        <family val="3"/>
        <charset val="128"/>
      </rPr>
      <t>20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年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月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日</t>
    </r>
    <rPh sb="4" eb="5">
      <t>ネン</t>
    </rPh>
    <rPh sb="7" eb="8">
      <t>ツキ</t>
    </rPh>
    <rPh sb="10" eb="11">
      <t>ヒ</t>
    </rPh>
    <phoneticPr fontId="1"/>
  </si>
  <si>
    <t>Pen.</t>
    <phoneticPr fontId="1"/>
  </si>
  <si>
    <t>Did.</t>
    <phoneticPr fontId="1"/>
  </si>
  <si>
    <t>大会名・場所・日付を入力</t>
    <rPh sb="0" eb="3">
      <t>タイカイメイ</t>
    </rPh>
    <rPh sb="4" eb="6">
      <t>バショ</t>
    </rPh>
    <rPh sb="7" eb="9">
      <t>ヒヅケ</t>
    </rPh>
    <rPh sb="10" eb="12">
      <t>ニュウリョク</t>
    </rPh>
    <phoneticPr fontId="1"/>
  </si>
  <si>
    <t>未選択の場合、結果が「#VALUE!」となります。また、RANKが「####」となり、結果シートには何も表示されません。</t>
    <rPh sb="0" eb="3">
      <t>ミセンタク</t>
    </rPh>
    <rPh sb="4" eb="6">
      <t>バアイ</t>
    </rPh>
    <rPh sb="7" eb="9">
      <t>ケッカ</t>
    </rPh>
    <rPh sb="43" eb="45">
      <t>ケッカ</t>
    </rPh>
    <rPh sb="50" eb="51">
      <t>ナニ</t>
    </rPh>
    <rPh sb="52" eb="54">
      <t>ヒョウジ</t>
    </rPh>
    <phoneticPr fontId="1"/>
  </si>
  <si>
    <t xml:space="preserve">Acro-A </t>
    <phoneticPr fontId="1"/>
  </si>
  <si>
    <t>HYBRID</t>
  </si>
  <si>
    <t>…選択した係数で計算</t>
    <phoneticPr fontId="1"/>
  </si>
  <si>
    <t>D5セル　</t>
    <phoneticPr fontId="1"/>
  </si>
  <si>
    <t>ELEMENTS</t>
    <phoneticPr fontId="1"/>
  </si>
  <si>
    <t>D4セル</t>
    <phoneticPr fontId="1"/>
  </si>
  <si>
    <t>…選択した種目とELEMENTSでFC係数が自動表示</t>
    <rPh sb="5" eb="7">
      <t>シュモク</t>
    </rPh>
    <rPh sb="22" eb="24">
      <t>ジドウ</t>
    </rPh>
    <rPh sb="24" eb="26">
      <t>ヒョウジ</t>
    </rPh>
    <phoneticPr fontId="1"/>
  </si>
  <si>
    <r>
      <rPr>
        <sz val="11"/>
        <color theme="1"/>
        <rFont val="ＭＳ Ｐゴシック"/>
        <family val="3"/>
        <charset val="128"/>
      </rPr>
      <t>加藤かみら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佐藤さゆり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高藤たみこ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内藤ななみ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</si>
  <si>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r>
      <rPr>
        <sz val="11"/>
        <color theme="1"/>
        <rFont val="ＭＳ Ｐゴシック"/>
        <family val="3"/>
        <charset val="128"/>
      </rPr>
      <t>佐藤さゆり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高藤たみこ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内藤ななみ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</si>
  <si>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r>
      <rPr>
        <sz val="11"/>
        <color theme="1"/>
        <rFont val="ＭＳ Ｐゴシック"/>
        <family val="3"/>
        <charset val="128"/>
      </rPr>
      <t>高藤たみこ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内藤ななみ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</si>
  <si>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r>
      <rPr>
        <sz val="11"/>
        <color theme="1"/>
        <rFont val="ＭＳ Ｐゴシック"/>
        <family val="3"/>
        <charset val="128"/>
      </rPr>
      <t>内藤ななみ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</si>
  <si>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</si>
  <si>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</si>
  <si>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r>
      <rPr>
        <sz val="11"/>
        <color theme="1"/>
        <rFont val="ＭＳ Ｐゴシック"/>
        <family val="3"/>
        <charset val="128"/>
      </rPr>
      <t>あいり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かみら</t>
    </r>
    <phoneticPr fontId="1"/>
  </si>
  <si>
    <r>
      <rPr>
        <sz val="11"/>
        <color theme="1"/>
        <rFont val="ＭＳ Ｐゴシック"/>
        <family val="3"/>
        <charset val="128"/>
      </rPr>
      <t>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たみこ</t>
    </r>
    <phoneticPr fontId="1"/>
  </si>
  <si>
    <r>
      <rPr>
        <sz val="11"/>
        <color theme="1"/>
        <rFont val="ＭＳ Ｐゴシック"/>
        <family val="3"/>
        <charset val="128"/>
      </rPr>
      <t>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はるか</t>
    </r>
    <phoneticPr fontId="1"/>
  </si>
  <si>
    <r>
      <rPr>
        <sz val="11"/>
        <color theme="1"/>
        <rFont val="ＭＳ Ｐゴシック"/>
        <family val="3"/>
        <charset val="128"/>
      </rPr>
      <t>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やくみ</t>
    </r>
    <phoneticPr fontId="1"/>
  </si>
  <si>
    <t>らん</t>
    <phoneticPr fontId="1"/>
  </si>
  <si>
    <r>
      <t>藤らん</t>
    </r>
    <r>
      <rPr>
        <sz val="11"/>
        <color theme="1"/>
        <rFont val="Termina"/>
      </rPr>
      <t>/</t>
    </r>
    <r>
      <rPr>
        <sz val="11"/>
        <color theme="1"/>
        <rFont val="ＭＳ Ｐゴシック"/>
        <family val="3"/>
        <charset val="128"/>
      </rPr>
      <t>藤わか</t>
    </r>
  </si>
  <si>
    <t>安藤あいり</t>
    <phoneticPr fontId="1"/>
  </si>
  <si>
    <r>
      <rPr>
        <sz val="11"/>
        <color theme="1"/>
        <rFont val="ＭＳ Ｐゴシック"/>
        <family val="3"/>
        <charset val="128"/>
      </rPr>
      <t>藤かみら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藤さゆり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藤ななみ</t>
    </r>
    <phoneticPr fontId="1"/>
  </si>
  <si>
    <r>
      <rPr>
        <sz val="11"/>
        <color theme="1"/>
        <rFont val="ＭＳ Ｐゴシック"/>
        <family val="3"/>
        <charset val="128"/>
      </rPr>
      <t>来らん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若わかな</t>
    </r>
    <phoneticPr fontId="1"/>
  </si>
  <si>
    <r>
      <rPr>
        <sz val="11"/>
        <color theme="1"/>
        <rFont val="ＭＳ Ｐゴシック"/>
        <family val="3"/>
        <charset val="128"/>
      </rPr>
      <t>安あいり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加かみら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佐さゆり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高たみこ</t>
    </r>
    <phoneticPr fontId="1"/>
  </si>
  <si>
    <r>
      <rPr>
        <sz val="11"/>
        <color theme="1"/>
        <rFont val="ＭＳ Ｐゴシック"/>
        <family val="3"/>
        <charset val="128"/>
      </rPr>
      <t>高みこ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松りな</t>
    </r>
    <phoneticPr fontId="1"/>
  </si>
  <si>
    <r>
      <rPr>
        <sz val="11"/>
        <color theme="1"/>
        <rFont val="ＭＳ Ｐゴシック"/>
        <family val="3"/>
        <charset val="128"/>
      </rPr>
      <t>あみ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さり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たみ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なな</t>
    </r>
    <phoneticPr fontId="1"/>
  </si>
  <si>
    <r>
      <rPr>
        <sz val="11"/>
        <color theme="1"/>
        <rFont val="ＭＳ Ｐゴシック"/>
        <family val="3"/>
        <charset val="128"/>
      </rPr>
      <t>来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</t>
    </r>
    <phoneticPr fontId="1"/>
  </si>
  <si>
    <r>
      <rPr>
        <sz val="11"/>
        <color theme="1"/>
        <rFont val="ＭＳ Ｐゴシック"/>
        <family val="3"/>
        <charset val="128"/>
      </rPr>
      <t>佐藤たみこ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松藤やくみ</t>
    </r>
    <phoneticPr fontId="1"/>
  </si>
  <si>
    <t>わかな</t>
    <phoneticPr fontId="1"/>
  </si>
  <si>
    <r>
      <rPr>
        <sz val="11"/>
        <color theme="1"/>
        <rFont val="ＭＳ Ｐゴシック"/>
        <family val="3"/>
        <charset val="128"/>
      </rPr>
      <t>来らんらん/若わかな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加かみ</t>
    </r>
    <phoneticPr fontId="1"/>
  </si>
  <si>
    <t>ミックスデュエット　フリー</t>
  </si>
  <si>
    <t>20組まで対応可。種目を増やしたいときは、種目毎にファイルを分けることをお勧めします。</t>
    <rPh sb="2" eb="3">
      <t>クミ</t>
    </rPh>
    <rPh sb="5" eb="7">
      <t>タイオウ</t>
    </rPh>
    <rPh sb="7" eb="8">
      <t>カ</t>
    </rPh>
    <rPh sb="9" eb="11">
      <t>シュモク</t>
    </rPh>
    <rPh sb="12" eb="13">
      <t>フ</t>
    </rPh>
    <rPh sb="21" eb="24">
      <t>シュモクマイ</t>
    </rPh>
    <rPh sb="30" eb="31">
      <t>ワ</t>
    </rPh>
    <rPh sb="37" eb="38">
      <t>スス</t>
    </rPh>
    <phoneticPr fontId="1"/>
  </si>
  <si>
    <t>フィギュアとの合算は考慮していません。別ファイルを作成して対応してください。</t>
    <rPh sb="7" eb="9">
      <t>ガッサン</t>
    </rPh>
    <rPh sb="10" eb="12">
      <t>コウリョ</t>
    </rPh>
    <rPh sb="19" eb="20">
      <t>ベツ</t>
    </rPh>
    <rPh sb="25" eb="27">
      <t>サクセイ</t>
    </rPh>
    <rPh sb="29" eb="31">
      <t>タイオウ</t>
    </rPh>
    <phoneticPr fontId="1"/>
  </si>
  <si>
    <t>※係数が変更された場合、式の中の係数を変更する必要があります。</t>
    <rPh sb="1" eb="3">
      <t>ケイスウ</t>
    </rPh>
    <rPh sb="4" eb="6">
      <t>ヘンコウ</t>
    </rPh>
    <rPh sb="9" eb="11">
      <t>バアイ</t>
    </rPh>
    <rPh sb="12" eb="13">
      <t>シキ</t>
    </rPh>
    <rPh sb="14" eb="15">
      <t>ナカ</t>
    </rPh>
    <rPh sb="16" eb="18">
      <t>ケイスウ</t>
    </rPh>
    <rPh sb="19" eb="21">
      <t>ヘンコウ</t>
    </rPh>
    <rPh sb="23" eb="2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</si>
</sst>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.0000"/>
    <numFmt numFmtId="179" formatCode="0.0_ 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Termina"/>
    </font>
    <font>
      <sz val="11"/>
      <color theme="1"/>
      <name val="Termina"/>
      <family val="2"/>
    </font>
    <font>
      <b/>
      <sz val="10"/>
      <color theme="1"/>
      <name val="Termina"/>
      <family val="2"/>
    </font>
    <font>
      <sz val="10"/>
      <color theme="1"/>
      <name val="Termina"/>
      <family val="2"/>
    </font>
    <font>
      <b/>
      <sz val="11"/>
      <color theme="1"/>
      <name val="Termina"/>
      <family val="2"/>
    </font>
    <font>
      <sz val="11"/>
      <color theme="1"/>
      <name val="Termina"/>
      <family val="3"/>
    </font>
    <font>
      <sz val="11"/>
      <color theme="1"/>
      <name val="Termina"/>
      <family val="3"/>
      <charset val="128"/>
    </font>
    <font>
      <b/>
      <sz val="11"/>
      <color theme="1"/>
      <name val="Termina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name val="Arial"/>
      <family val="2"/>
    </font>
    <font>
      <sz val="9"/>
      <name val="ＭＳ ゴシック"/>
      <family val="3"/>
      <charset val="128"/>
    </font>
    <font>
      <u/>
      <sz val="9"/>
      <name val="ＭＳ ゴシック"/>
      <family val="3"/>
    </font>
    <font>
      <sz val="9"/>
      <color rgb="FF000000"/>
      <name val="ＭＳ ゴシック"/>
      <family val="2"/>
    </font>
    <font>
      <sz val="9"/>
      <name val="Arial"/>
      <family val="2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6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Segoe UI Symbol"/>
      <family val="2"/>
    </font>
    <font>
      <b/>
      <sz val="11"/>
      <color theme="1"/>
      <name val="ＭＳ ゴシック"/>
      <family val="3"/>
      <charset val="128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F7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178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176" fontId="4" fillId="0" borderId="0" xfId="0" applyNumberFormat="1" applyFont="1">
      <alignment vertical="center"/>
    </xf>
    <xf numFmtId="2" fontId="4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1" fontId="17" fillId="0" borderId="0" xfId="0" applyNumberFormat="1" applyFont="1" applyAlignment="1">
      <alignment horizontal="right" vertical="top" shrinkToFit="1"/>
    </xf>
    <xf numFmtId="1" fontId="17" fillId="0" borderId="0" xfId="0" applyNumberFormat="1" applyFont="1" applyAlignment="1">
      <alignment vertical="top" shrinkToFit="1"/>
    </xf>
    <xf numFmtId="0" fontId="18" fillId="0" borderId="2" xfId="0" applyFont="1" applyBorder="1" applyAlignment="1">
      <alignment vertical="top" wrapText="1"/>
    </xf>
    <xf numFmtId="1" fontId="17" fillId="0" borderId="3" xfId="0" applyNumberFormat="1" applyFont="1" applyBorder="1" applyAlignment="1">
      <alignment vertical="top" shrinkToFit="1"/>
    </xf>
    <xf numFmtId="0" fontId="15" fillId="0" borderId="0" xfId="0" applyFont="1" applyAlignment="1">
      <alignment vertical="top"/>
    </xf>
    <xf numFmtId="0" fontId="18" fillId="0" borderId="2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0" fillId="0" borderId="3" xfId="0" applyBorder="1">
      <alignment vertical="center"/>
    </xf>
    <xf numFmtId="178" fontId="15" fillId="0" borderId="3" xfId="0" applyNumberFormat="1" applyFont="1" applyBorder="1" applyAlignment="1">
      <alignment vertical="top"/>
    </xf>
    <xf numFmtId="0" fontId="15" fillId="0" borderId="3" xfId="0" applyFont="1" applyBorder="1" applyAlignment="1">
      <alignment vertical="top" shrinkToFit="1"/>
    </xf>
    <xf numFmtId="178" fontId="4" fillId="0" borderId="1" xfId="0" applyNumberFormat="1" applyFont="1" applyBorder="1">
      <alignment vertical="center"/>
    </xf>
    <xf numFmtId="178" fontId="15" fillId="0" borderId="0" xfId="0" applyNumberFormat="1" applyFont="1" applyAlignment="1">
      <alignment vertical="top"/>
    </xf>
    <xf numFmtId="0" fontId="15" fillId="0" borderId="4" xfId="0" applyFont="1" applyBorder="1" applyAlignment="1">
      <alignment vertical="top"/>
    </xf>
    <xf numFmtId="178" fontId="15" fillId="0" borderId="4" xfId="0" applyNumberFormat="1" applyFont="1" applyBorder="1" applyAlignment="1">
      <alignment vertical="top"/>
    </xf>
    <xf numFmtId="0" fontId="0" fillId="0" borderId="4" xfId="0" applyBorder="1">
      <alignment vertical="center"/>
    </xf>
    <xf numFmtId="1" fontId="17" fillId="0" borderId="0" xfId="0" applyNumberFormat="1" applyFont="1" applyAlignment="1">
      <alignment shrinkToFit="1"/>
    </xf>
    <xf numFmtId="0" fontId="15" fillId="0" borderId="1" xfId="0" applyFont="1" applyBorder="1" applyAlignment="1"/>
    <xf numFmtId="0" fontId="15" fillId="0" borderId="0" xfId="0" applyFont="1" applyAlignment="1"/>
    <xf numFmtId="1" fontId="17" fillId="0" borderId="0" xfId="0" applyNumberFormat="1" applyFont="1" applyAlignment="1">
      <alignment horizontal="right" shrinkToFit="1"/>
    </xf>
    <xf numFmtId="0" fontId="0" fillId="0" borderId="0" xfId="0" applyAlignment="1"/>
    <xf numFmtId="0" fontId="14" fillId="0" borderId="0" xfId="0" applyFont="1" applyAlignment="1"/>
    <xf numFmtId="0" fontId="0" fillId="0" borderId="1" xfId="0" applyBorder="1" applyAlignment="1"/>
    <xf numFmtId="0" fontId="4" fillId="2" borderId="0" xfId="0" applyFont="1" applyFill="1">
      <alignment vertical="center"/>
    </xf>
    <xf numFmtId="0" fontId="19" fillId="0" borderId="0" xfId="0" applyFont="1">
      <alignment vertical="center"/>
    </xf>
    <xf numFmtId="179" fontId="4" fillId="2" borderId="0" xfId="0" applyNumberFormat="1" applyFont="1" applyFill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4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22" fillId="0" borderId="0" xfId="0" applyFont="1" applyAlignment="1">
      <alignment horizontal="left" vertical="center" readingOrder="1"/>
    </xf>
    <xf numFmtId="0" fontId="2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0" borderId="0" xfId="0" applyFont="1" applyAlignment="1">
      <alignment vertical="center" shrinkToFit="1"/>
    </xf>
    <xf numFmtId="176" fontId="13" fillId="3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right" vertical="center"/>
    </xf>
    <xf numFmtId="177" fontId="0" fillId="0" borderId="0" xfId="0" applyNumberFormat="1">
      <alignment vertical="center"/>
    </xf>
    <xf numFmtId="0" fontId="6" fillId="0" borderId="0" xfId="0" applyFont="1" applyAlignment="1">
      <alignment horizontal="center" vertical="center" shrinkToFit="1"/>
    </xf>
    <xf numFmtId="0" fontId="13" fillId="5" borderId="0" xfId="0" applyFont="1" applyFill="1">
      <alignment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7" fontId="4" fillId="0" borderId="1" xfId="0" applyNumberFormat="1" applyFont="1" applyBorder="1">
      <alignment vertical="center"/>
    </xf>
    <xf numFmtId="177" fontId="4" fillId="4" borderId="0" xfId="0" applyNumberFormat="1" applyFont="1" applyFill="1" applyAlignment="1">
      <alignment horizontal="right" vertical="center"/>
    </xf>
    <xf numFmtId="177" fontId="4" fillId="4" borderId="0" xfId="0" applyNumberFormat="1" applyFont="1" applyFill="1" applyAlignment="1">
      <alignment horizontal="left" vertical="center"/>
    </xf>
    <xf numFmtId="176" fontId="5" fillId="0" borderId="0" xfId="0" applyNumberFormat="1" applyFont="1" applyAlignment="1">
      <alignment vertical="center" shrinkToFit="1"/>
    </xf>
    <xf numFmtId="176" fontId="5" fillId="3" borderId="0" xfId="0" applyNumberFormat="1" applyFont="1" applyFill="1" applyAlignment="1">
      <alignment vertical="center" shrinkToFit="1"/>
    </xf>
    <xf numFmtId="176" fontId="5" fillId="3" borderId="0" xfId="0" applyNumberFormat="1" applyFont="1" applyFill="1" applyAlignment="1">
      <alignment horizontal="center" vertical="center" shrinkToFit="1"/>
    </xf>
    <xf numFmtId="176" fontId="5" fillId="3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6" borderId="0" xfId="0" applyFill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177" fontId="4" fillId="5" borderId="1" xfId="0" applyNumberFormat="1" applyFont="1" applyFill="1" applyBorder="1" applyAlignment="1">
      <alignment horizontal="left" vertical="center"/>
    </xf>
    <xf numFmtId="177" fontId="4" fillId="5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BF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199532</xdr:colOff>
      <xdr:row>19</xdr:row>
      <xdr:rowOff>85725</xdr:rowOff>
    </xdr:from>
    <xdr:to>
      <xdr:col>11</xdr:col>
      <xdr:colOff>300460</xdr:colOff>
      <xdr:row>32</xdr:row>
      <xdr:rowOff>33907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B595115-A0CC-DCB5-804F-2B656D637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4582" y="4610100"/>
          <a:ext cx="4901528" cy="3043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AA42-D30C-4AB2-9DF2-587998A72524}">
  <dimension ref="A1:G42"/>
  <sheetViews>
    <sheetView tabSelected="1" workbookViewId="0"/>
  </sheetViews>
  <sheetFormatPr defaultRowHeight="18.75"/>
  <cols>
    <col min="1" max="1" width="8.5" style="51" customWidth="1"/>
    <col min="2" max="2" width="32" style="51" bestFit="1" customWidth="1"/>
    <col min="3" max="16384" width="9" style="51"/>
  </cols>
  <sheetData>
    <row r="1" spans="1:2">
      <c r="A1" s="18" t="s">
        <v>139</v>
      </c>
    </row>
    <row r="2" spans="1:2">
      <c r="A2" s="51" t="s">
        <v>141</v>
      </c>
    </row>
    <row r="3" spans="1:2">
      <c r="A3" s="51" t="s">
        <v>140</v>
      </c>
      <c r="B3" s="18"/>
    </row>
    <row r="4" spans="1:2">
      <c r="A4" s="51" t="s">
        <v>142</v>
      </c>
      <c r="B4" s="18"/>
    </row>
    <row r="6" spans="1:2">
      <c r="A6" s="51" t="s">
        <v>157</v>
      </c>
      <c r="B6" s="19"/>
    </row>
    <row r="7" spans="1:2">
      <c r="A7" s="58" t="s">
        <v>124</v>
      </c>
      <c r="B7" s="51" t="s">
        <v>207</v>
      </c>
    </row>
    <row r="8" spans="1:2">
      <c r="A8" s="58" t="s">
        <v>124</v>
      </c>
      <c r="B8" s="51" t="s">
        <v>208</v>
      </c>
    </row>
    <row r="9" spans="1:2">
      <c r="A9" s="58" t="s">
        <v>124</v>
      </c>
      <c r="B9" s="19" t="s">
        <v>137</v>
      </c>
    </row>
    <row r="10" spans="1:2">
      <c r="A10" s="58" t="s">
        <v>124</v>
      </c>
      <c r="B10" s="19" t="s">
        <v>138</v>
      </c>
    </row>
    <row r="11" spans="1:2" ht="24.75">
      <c r="A11" s="58" t="s">
        <v>124</v>
      </c>
      <c r="B11" s="19" t="s">
        <v>143</v>
      </c>
    </row>
    <row r="12" spans="1:2">
      <c r="A12" s="58" t="s">
        <v>124</v>
      </c>
      <c r="B12" s="19" t="s">
        <v>134</v>
      </c>
    </row>
    <row r="13" spans="1:2">
      <c r="B13" s="19" t="s">
        <v>135</v>
      </c>
    </row>
    <row r="14" spans="1:2">
      <c r="B14" s="19" t="s">
        <v>136</v>
      </c>
    </row>
    <row r="16" spans="1:2">
      <c r="A16" s="51" t="s">
        <v>154</v>
      </c>
    </row>
    <row r="17" spans="1:7">
      <c r="A17" s="58" t="s">
        <v>124</v>
      </c>
      <c r="B17" s="51" t="s">
        <v>175</v>
      </c>
    </row>
    <row r="18" spans="1:7">
      <c r="A18" s="58" t="s">
        <v>124</v>
      </c>
      <c r="B18" s="51" t="s">
        <v>155</v>
      </c>
    </row>
    <row r="19" spans="1:7">
      <c r="A19" s="58" t="s">
        <v>124</v>
      </c>
      <c r="B19" s="51" t="s">
        <v>156</v>
      </c>
      <c r="C19" s="67" t="s">
        <v>182</v>
      </c>
      <c r="D19" s="51" t="s">
        <v>183</v>
      </c>
    </row>
    <row r="20" spans="1:7">
      <c r="A20" s="58"/>
      <c r="B20" s="51" t="s">
        <v>209</v>
      </c>
    </row>
    <row r="21" spans="1:7">
      <c r="A21" s="58" t="s">
        <v>124</v>
      </c>
      <c r="B21" s="51" t="s">
        <v>163</v>
      </c>
      <c r="F21" s="61" t="s">
        <v>180</v>
      </c>
      <c r="G21" s="51" t="s">
        <v>179</v>
      </c>
    </row>
    <row r="22" spans="1:7">
      <c r="A22" s="58"/>
      <c r="B22" s="51" t="s">
        <v>176</v>
      </c>
    </row>
    <row r="24" spans="1:7">
      <c r="A24" s="51" t="s">
        <v>116</v>
      </c>
    </row>
    <row r="25" spans="1:7">
      <c r="A25" s="51" t="s">
        <v>144</v>
      </c>
    </row>
    <row r="26" spans="1:7">
      <c r="A26" s="52" t="s">
        <v>117</v>
      </c>
    </row>
    <row r="27" spans="1:7">
      <c r="A27" s="52" t="s">
        <v>118</v>
      </c>
    </row>
    <row r="28" spans="1:7">
      <c r="A28" s="52" t="s">
        <v>119</v>
      </c>
    </row>
    <row r="29" spans="1:7">
      <c r="A29" s="52" t="s">
        <v>120</v>
      </c>
    </row>
    <row r="30" spans="1:7">
      <c r="A30" s="52" t="s">
        <v>121</v>
      </c>
    </row>
    <row r="32" spans="1:7">
      <c r="A32" s="51" t="s">
        <v>123</v>
      </c>
    </row>
    <row r="33" spans="1:7">
      <c r="A33" s="51" t="s">
        <v>145</v>
      </c>
    </row>
    <row r="34" spans="1:7">
      <c r="A34" s="53" t="s">
        <v>8</v>
      </c>
      <c r="B34" s="53" t="s">
        <v>9</v>
      </c>
      <c r="C34" s="53" t="s">
        <v>10</v>
      </c>
      <c r="D34" s="53" t="s">
        <v>11</v>
      </c>
      <c r="E34" s="54" t="s">
        <v>2</v>
      </c>
      <c r="F34" s="54" t="s">
        <v>37</v>
      </c>
      <c r="G34" s="51" t="s">
        <v>24</v>
      </c>
    </row>
    <row r="35" spans="1:7">
      <c r="A35" s="55" t="s">
        <v>122</v>
      </c>
      <c r="B35" s="55" t="s">
        <v>122</v>
      </c>
      <c r="C35" s="55" t="s">
        <v>122</v>
      </c>
      <c r="D35" s="55" t="s">
        <v>122</v>
      </c>
      <c r="E35" s="55" t="s">
        <v>122</v>
      </c>
      <c r="F35" s="55" t="s">
        <v>122</v>
      </c>
      <c r="G35" s="55" t="s">
        <v>122</v>
      </c>
    </row>
    <row r="37" spans="1:7">
      <c r="A37" s="51" t="s">
        <v>127</v>
      </c>
    </row>
    <row r="38" spans="1:7">
      <c r="A38" s="51" t="s">
        <v>128</v>
      </c>
      <c r="B38" s="56" t="s">
        <v>125</v>
      </c>
      <c r="C38" s="51" t="s">
        <v>130</v>
      </c>
    </row>
    <row r="39" spans="1:7">
      <c r="A39" s="51" t="s">
        <v>24</v>
      </c>
      <c r="B39" s="56" t="s">
        <v>126</v>
      </c>
      <c r="C39" s="51" t="s">
        <v>129</v>
      </c>
    </row>
    <row r="40" spans="1:7">
      <c r="A40" s="57" t="s">
        <v>13</v>
      </c>
      <c r="B40" s="51" t="s">
        <v>131</v>
      </c>
    </row>
    <row r="41" spans="1:7">
      <c r="A41" s="51" t="s">
        <v>27</v>
      </c>
      <c r="B41" s="51" t="s">
        <v>132</v>
      </c>
    </row>
    <row r="42" spans="1:7">
      <c r="A42" s="51" t="s">
        <v>15</v>
      </c>
      <c r="B42" s="51" t="s">
        <v>133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B530-46B5-4930-AACC-5A78AE81DFAB}">
  <dimension ref="A1:AJ626"/>
  <sheetViews>
    <sheetView view="pageBreakPreview" zoomScale="80" zoomScaleNormal="80" zoomScaleSheetLayoutView="80" workbookViewId="0"/>
  </sheetViews>
  <sheetFormatPr defaultColWidth="9" defaultRowHeight="14.25"/>
  <cols>
    <col min="1" max="1" width="7" style="2" bestFit="1" customWidth="1"/>
    <col min="2" max="2" width="6.75" style="2" bestFit="1" customWidth="1"/>
    <col min="3" max="3" width="9" style="2"/>
    <col min="4" max="4" width="13.125" style="2" customWidth="1"/>
    <col min="5" max="5" width="7.625" style="68" customWidth="1"/>
    <col min="6" max="6" width="1.625" style="2" customWidth="1"/>
    <col min="7" max="7" width="7.75" style="2" customWidth="1"/>
    <col min="8" max="8" width="1.75" style="2" customWidth="1"/>
    <col min="9" max="9" width="4.5" style="2" bestFit="1" customWidth="1"/>
    <col min="10" max="10" width="1.75" style="2" customWidth="1"/>
    <col min="11" max="11" width="4.75" style="2" customWidth="1"/>
    <col min="12" max="12" width="1.75" style="2" customWidth="1"/>
    <col min="13" max="13" width="7.75" style="2" customWidth="1"/>
    <col min="14" max="14" width="1.75" style="2" customWidth="1"/>
    <col min="15" max="15" width="7.75" style="2" customWidth="1"/>
    <col min="16" max="16" width="1.75" style="2" customWidth="1"/>
    <col min="17" max="17" width="7.75" style="2" customWidth="1"/>
    <col min="18" max="18" width="1.75" style="2" customWidth="1"/>
    <col min="19" max="19" width="7.75" style="2" customWidth="1"/>
    <col min="20" max="20" width="1.75" style="2" customWidth="1"/>
    <col min="21" max="21" width="7.75" style="2" customWidth="1"/>
    <col min="22" max="22" width="1.75" style="2" customWidth="1"/>
    <col min="23" max="23" width="8.875" style="11" bestFit="1" customWidth="1"/>
    <col min="24" max="24" width="1.75" style="2" customWidth="1"/>
    <col min="25" max="25" width="8.875" style="11" bestFit="1" customWidth="1"/>
    <col min="26" max="26" width="1.75" style="2" customWidth="1"/>
    <col min="27" max="27" width="5.75" style="2" bestFit="1" customWidth="1"/>
    <col min="28" max="28" width="10.625" style="2" bestFit="1" customWidth="1"/>
    <col min="29" max="16384" width="9" style="2"/>
  </cols>
  <sheetData>
    <row r="1" spans="1:36" ht="24.75" customHeight="1">
      <c r="C1" s="1" t="s">
        <v>63</v>
      </c>
      <c r="D1" s="73" t="s">
        <v>168</v>
      </c>
      <c r="E1" s="74"/>
      <c r="F1" s="74"/>
      <c r="G1" s="74"/>
      <c r="H1" s="74"/>
      <c r="I1" s="75"/>
      <c r="M1" s="2" t="s">
        <v>166</v>
      </c>
      <c r="N1" s="73" t="s">
        <v>169</v>
      </c>
      <c r="O1" s="74"/>
      <c r="P1" s="74"/>
      <c r="Q1" s="74"/>
      <c r="R1" s="74"/>
      <c r="S1" s="75"/>
      <c r="U1" s="43" t="s">
        <v>167</v>
      </c>
      <c r="V1" s="77" t="s">
        <v>172</v>
      </c>
      <c r="W1" s="78"/>
      <c r="X1" s="78"/>
      <c r="Y1" s="79"/>
    </row>
    <row r="2" spans="1:36" ht="13.5" customHeight="1"/>
    <row r="3" spans="1:36" ht="24.75" customHeight="1">
      <c r="C3" s="3" t="s">
        <v>146</v>
      </c>
      <c r="D3" s="76" t="s">
        <v>153</v>
      </c>
      <c r="E3" s="74"/>
      <c r="F3" s="74"/>
      <c r="G3" s="75"/>
    </row>
    <row r="4" spans="1:36" ht="24.75" customHeight="1">
      <c r="C4" s="3" t="s">
        <v>7</v>
      </c>
      <c r="D4" s="73" t="s">
        <v>206</v>
      </c>
      <c r="E4" s="74"/>
      <c r="F4" s="74"/>
      <c r="G4" s="75"/>
    </row>
    <row r="5" spans="1:36" ht="11.25" customHeight="1">
      <c r="C5" s="3"/>
      <c r="D5" s="62"/>
      <c r="E5" s="72"/>
      <c r="F5" s="72"/>
      <c r="G5" s="72"/>
    </row>
    <row r="6" spans="1:36" ht="24.75" customHeight="1">
      <c r="C6" s="60" t="s">
        <v>164</v>
      </c>
      <c r="D6" s="88" t="s">
        <v>165</v>
      </c>
      <c r="E6" s="50"/>
    </row>
    <row r="8" spans="1:36">
      <c r="C8" s="3" t="s">
        <v>8</v>
      </c>
      <c r="D8" s="45" t="s">
        <v>111</v>
      </c>
      <c r="E8" s="69"/>
    </row>
    <row r="9" spans="1:36">
      <c r="C9" s="3" t="s">
        <v>9</v>
      </c>
      <c r="D9" s="45" t="s">
        <v>112</v>
      </c>
      <c r="E9" s="69"/>
    </row>
    <row r="10" spans="1:36">
      <c r="C10" s="3" t="s">
        <v>10</v>
      </c>
      <c r="D10" s="45" t="s">
        <v>113</v>
      </c>
      <c r="E10" s="69"/>
    </row>
    <row r="11" spans="1:36">
      <c r="C11" s="3" t="s">
        <v>11</v>
      </c>
      <c r="D11" s="45" t="s">
        <v>114</v>
      </c>
      <c r="E11" s="69"/>
      <c r="AA11" s="50" t="s">
        <v>173</v>
      </c>
      <c r="AD11" s="2" t="s">
        <v>57</v>
      </c>
    </row>
    <row r="12" spans="1:36" ht="6.75" customHeight="1">
      <c r="C12" s="4"/>
      <c r="D12" s="45"/>
      <c r="E12" s="69"/>
      <c r="AA12" s="50"/>
    </row>
    <row r="13" spans="1:36" ht="15">
      <c r="A13" s="2" t="s">
        <v>26</v>
      </c>
      <c r="B13" s="17" t="s">
        <v>44</v>
      </c>
      <c r="C13" s="3" t="s">
        <v>12</v>
      </c>
      <c r="D13" s="45" t="s">
        <v>1</v>
      </c>
      <c r="E13" s="69">
        <v>11.770000000000001</v>
      </c>
      <c r="M13" s="7" t="s">
        <v>17</v>
      </c>
      <c r="O13" s="7" t="s">
        <v>18</v>
      </c>
      <c r="Q13" s="7" t="s">
        <v>19</v>
      </c>
      <c r="S13" s="7" t="s">
        <v>20</v>
      </c>
      <c r="U13" s="7" t="s">
        <v>21</v>
      </c>
      <c r="W13" s="11" t="s">
        <v>22</v>
      </c>
      <c r="Y13" s="11" t="s">
        <v>23</v>
      </c>
      <c r="AA13" s="50" t="s">
        <v>174</v>
      </c>
      <c r="AB13" s="2" t="s">
        <v>25</v>
      </c>
      <c r="AD13" s="3" t="s">
        <v>8</v>
      </c>
      <c r="AE13" s="3" t="s">
        <v>9</v>
      </c>
      <c r="AF13" s="3" t="s">
        <v>10</v>
      </c>
      <c r="AG13" s="3" t="s">
        <v>11</v>
      </c>
      <c r="AH13" s="5" t="s">
        <v>2</v>
      </c>
      <c r="AI13" s="14" t="s">
        <v>37</v>
      </c>
      <c r="AJ13" s="2" t="s">
        <v>24</v>
      </c>
    </row>
    <row r="14" spans="1:36" ht="6.75" customHeight="1">
      <c r="C14" s="4"/>
      <c r="D14" s="45"/>
      <c r="E14" s="69"/>
    </row>
    <row r="15" spans="1:36" ht="15">
      <c r="D15" s="46" t="s">
        <v>181</v>
      </c>
      <c r="E15" s="70" t="s">
        <v>13</v>
      </c>
      <c r="G15" s="2" t="s">
        <v>27</v>
      </c>
      <c r="I15" s="2" t="s">
        <v>14</v>
      </c>
      <c r="K15" s="2" t="s">
        <v>15</v>
      </c>
    </row>
    <row r="16" spans="1:36">
      <c r="A16" s="2">
        <f>RANK(AB16,$AB$16:$AB$627,0)</f>
        <v>19</v>
      </c>
      <c r="B16" s="12">
        <v>1</v>
      </c>
      <c r="C16" s="4">
        <v>1</v>
      </c>
      <c r="D16" s="47" t="s">
        <v>178</v>
      </c>
      <c r="E16" s="71">
        <v>0.25</v>
      </c>
      <c r="G16" s="15">
        <f>_xlfn.IFS(I16="　",E16,I16="*",0.5,I16="**",E16/2,I16="***",0)</f>
        <v>0.25</v>
      </c>
      <c r="I16" s="9" t="s">
        <v>29</v>
      </c>
      <c r="K16" s="66" t="str">
        <f>IF(D16="","",IF(COUNTIF(D16,"*TRE*")&gt;=1,"0.8",IF(AND(COUNTIF($D$4,"*テクニカル*")&gt;=1,COUNTIF(D16,"*HYBRID*")&gt;=1),"0.4",IF(AND(COUNTIF($D$4,"*フリー*")&gt;=1,COUNTIF(D16,"*HYBRID*")&gt;=1),"0.5",IF(AND(COUNTIF(D4,"*アクロ*")&gt;=1,COUNTIF(D16,"*HYBRID*")&gt;=1),"0.5",IF(AND(COUNTIF($D$4,"*テクニカル*")&gt;=1,COUNTIF(D16,"*Acro*")&gt;=1),"0.7",IF(AND(COUNTIF($D$4,"*フリー*")&gt;=1,COUNTIF(D16,"*Acro*")&gt;=1),"0.5",IF(AND(COUNTIF($D$4,"*アクロ*")&gt;=1,COUNTIF(D16,"*Acro*")&gt;=1),"0.8",IF(AND(COUNTIF($D$4,"*テクニカル*")&gt;=1,COUNTIF(D16,"*Acro*")&gt;=1),"0.7",IF(AND(COUNTIF($D$4,"*フリー*")&gt;=1,COUNTIF(D16,"*Acro*")&gt;=1),"0.5",IF(AND(COUNTIF($D$4,"*アクロ*")&gt;=1,COUNTIF(D16,"*Acro*")&gt;=1),"0.8")))))))))))</f>
        <v>0.5</v>
      </c>
      <c r="M16" s="16">
        <v>10</v>
      </c>
      <c r="O16" s="16">
        <v>10</v>
      </c>
      <c r="Q16" s="16">
        <v>10</v>
      </c>
      <c r="S16" s="16">
        <v>10</v>
      </c>
      <c r="U16" s="16">
        <v>10</v>
      </c>
      <c r="W16" s="11">
        <f>ROUND((SUM(M16:U16)-MAX(M16:U16)-MIN(M16:U16))/3,4)</f>
        <v>10</v>
      </c>
      <c r="Y16" s="11">
        <f>IF(D16="","",ROUND(W16*G16*K16,4))</f>
        <v>1.25</v>
      </c>
      <c r="AA16" s="65">
        <v>2</v>
      </c>
      <c r="AB16" s="2">
        <f>IF(D16="","",Y30+Y37-AA16-AA17)</f>
        <v>68.596800000000002</v>
      </c>
      <c r="AD16" s="42" t="str">
        <f>D8</f>
        <v>関東アーティスティックスイミングクラブ</v>
      </c>
      <c r="AE16" s="42" t="str">
        <f>D9</f>
        <v>関東アーティスティックスイミングクラブA</v>
      </c>
      <c r="AF16" s="42" t="str">
        <f>D10</f>
        <v>安藤あいり/加藤かみら/佐藤さゆり/高藤たみこ/内藤ななみ/花藤はるか/松藤まりな/山藤やくみ</v>
      </c>
      <c r="AG16" s="42" t="str">
        <f>D11</f>
        <v>来藤らんらん/若藤わかな</v>
      </c>
      <c r="AH16" s="42">
        <f>Y30</f>
        <v>30.346799999999998</v>
      </c>
      <c r="AI16" s="44">
        <f>Y37</f>
        <v>41.25</v>
      </c>
      <c r="AJ16" s="42">
        <f>AA17</f>
        <v>1</v>
      </c>
    </row>
    <row r="17" spans="3:27">
      <c r="C17" s="4">
        <v>2</v>
      </c>
      <c r="D17" s="47" t="s">
        <v>178</v>
      </c>
      <c r="E17" s="71">
        <v>7.4999999999999997E-2</v>
      </c>
      <c r="G17" s="15">
        <f t="shared" ref="G17:G26" si="0">_xlfn.IFS(I17="　",E17,I17="*",0.5,I17="**",E17/2,I17="***",0)</f>
        <v>0.5</v>
      </c>
      <c r="I17" s="9" t="s">
        <v>28</v>
      </c>
      <c r="K17" s="66" t="str">
        <f t="shared" ref="K17:K26" si="1">IF(D17="","",IF(COUNTIF(D17,"*TRE*")&gt;=1,"0.8",IF(AND(COUNTIF($D$4,"*テクニカル*")&gt;=1,COUNTIF(D17,"*HYBRID*")&gt;=1),"0.4",IF(AND(COUNTIF($D$4,"*フリー*")&gt;=1,COUNTIF(D17,"*HYBRID*")&gt;=1),"0.5",IF(AND(COUNTIF(D6,"*アクロ*")&gt;=1,COUNTIF(D17,"*HYBRID*")&gt;=1),"0.5",IF(AND(COUNTIF($D$4,"*テクニカル*")&gt;=1,COUNTIF(D17,"*Acro*")&gt;=1),"0.7",IF(AND(COUNTIF($D$4,"*フリー*")&gt;=1,COUNTIF(D17,"*Acro*")&gt;=1),"0.5",IF(AND(COUNTIF($D$4,"*アクロ*")&gt;=1,COUNTIF(D17,"*Acro*")&gt;=1),"0.8",IF(AND(COUNTIF($D$4,"*テクニカル*")&gt;=1,COUNTIF(D17,"*Acro*")&gt;=1),"0.7",IF(AND(COUNTIF($D$4,"*フリー*")&gt;=1,COUNTIF(D17,"*Acro*")&gt;=1),"0.5",IF(AND(COUNTIF($D$4,"*アクロ*")&gt;=1,COUNTIF(D17,"*Acro*")&gt;=1),"0.8")))))))))))</f>
        <v>0.5</v>
      </c>
      <c r="M17" s="16">
        <v>7</v>
      </c>
      <c r="O17" s="16">
        <v>6</v>
      </c>
      <c r="Q17" s="16">
        <v>7.25</v>
      </c>
      <c r="S17" s="16">
        <v>6</v>
      </c>
      <c r="U17" s="16">
        <v>6</v>
      </c>
      <c r="W17" s="11">
        <f t="shared" ref="W17:W26" si="2">ROUND((SUM(M17:U17)-MAX(M17:U17)-MIN(M17:U17))/3,4)</f>
        <v>6.3333000000000004</v>
      </c>
      <c r="Y17" s="11">
        <f t="shared" ref="Y17:Y26" si="3">IF(D17="","",ROUND(W17*G17*K17,4))</f>
        <v>1.5832999999999999</v>
      </c>
      <c r="AA17" s="65">
        <v>1</v>
      </c>
    </row>
    <row r="18" spans="3:27">
      <c r="C18" s="4">
        <v>3</v>
      </c>
      <c r="D18" s="47" t="s">
        <v>3</v>
      </c>
      <c r="E18" s="71">
        <v>2.1</v>
      </c>
      <c r="G18" s="15">
        <f t="shared" si="0"/>
        <v>1.05</v>
      </c>
      <c r="I18" s="9" t="s">
        <v>30</v>
      </c>
      <c r="K18" s="66" t="str">
        <f t="shared" si="1"/>
        <v>0.8</v>
      </c>
      <c r="M18" s="16">
        <v>6.5</v>
      </c>
      <c r="O18" s="16">
        <v>7.5</v>
      </c>
      <c r="Q18" s="16">
        <v>7</v>
      </c>
      <c r="S18" s="16">
        <v>6.75</v>
      </c>
      <c r="U18" s="16">
        <v>7</v>
      </c>
      <c r="W18" s="11">
        <f t="shared" si="2"/>
        <v>6.9166999999999996</v>
      </c>
      <c r="Y18" s="11">
        <f t="shared" si="3"/>
        <v>5.81</v>
      </c>
    </row>
    <row r="19" spans="3:27">
      <c r="C19" s="4">
        <v>4</v>
      </c>
      <c r="D19" s="47" t="s">
        <v>177</v>
      </c>
      <c r="E19" s="71">
        <v>0.1</v>
      </c>
      <c r="G19" s="15">
        <f t="shared" si="0"/>
        <v>0</v>
      </c>
      <c r="I19" s="9" t="s">
        <v>31</v>
      </c>
      <c r="K19" s="66" t="str">
        <f t="shared" si="1"/>
        <v>0.5</v>
      </c>
      <c r="M19" s="16">
        <v>7.25</v>
      </c>
      <c r="O19" s="16">
        <v>6.75</v>
      </c>
      <c r="Q19" s="16">
        <v>6</v>
      </c>
      <c r="S19" s="16">
        <v>7.25</v>
      </c>
      <c r="U19" s="16">
        <v>6.5</v>
      </c>
      <c r="W19" s="11">
        <f t="shared" si="2"/>
        <v>6.8333000000000004</v>
      </c>
      <c r="Y19" s="11">
        <f t="shared" si="3"/>
        <v>0</v>
      </c>
    </row>
    <row r="20" spans="3:27">
      <c r="C20" s="4">
        <v>5</v>
      </c>
      <c r="D20" s="47" t="s">
        <v>3</v>
      </c>
      <c r="E20" s="71">
        <v>2.1</v>
      </c>
      <c r="G20" s="15">
        <f t="shared" si="0"/>
        <v>2.1</v>
      </c>
      <c r="I20" s="9" t="s">
        <v>29</v>
      </c>
      <c r="K20" s="66" t="str">
        <f t="shared" si="1"/>
        <v>0.8</v>
      </c>
      <c r="M20" s="16">
        <v>6</v>
      </c>
      <c r="O20" s="16">
        <v>7.25</v>
      </c>
      <c r="Q20" s="16">
        <v>6.75</v>
      </c>
      <c r="S20" s="16">
        <v>6.75</v>
      </c>
      <c r="U20" s="16">
        <v>7.25</v>
      </c>
      <c r="W20" s="11">
        <f t="shared" si="2"/>
        <v>6.9166999999999996</v>
      </c>
      <c r="Y20" s="11">
        <f t="shared" si="3"/>
        <v>11.620100000000001</v>
      </c>
    </row>
    <row r="21" spans="3:27">
      <c r="C21" s="4">
        <v>6</v>
      </c>
      <c r="D21" s="47" t="s">
        <v>5</v>
      </c>
      <c r="E21" s="71">
        <v>2.7</v>
      </c>
      <c r="G21" s="15">
        <f t="shared" si="0"/>
        <v>0.5</v>
      </c>
      <c r="I21" s="9" t="s">
        <v>28</v>
      </c>
      <c r="K21" s="66" t="str">
        <f t="shared" si="1"/>
        <v>0.8</v>
      </c>
      <c r="M21" s="16">
        <v>7.5</v>
      </c>
      <c r="O21" s="16">
        <v>7</v>
      </c>
      <c r="Q21" s="16">
        <v>7.25</v>
      </c>
      <c r="S21" s="16">
        <v>7.25</v>
      </c>
      <c r="U21" s="16">
        <v>6</v>
      </c>
      <c r="W21" s="11">
        <f t="shared" si="2"/>
        <v>7.1666999999999996</v>
      </c>
      <c r="Y21" s="11">
        <f t="shared" si="3"/>
        <v>2.8666999999999998</v>
      </c>
    </row>
    <row r="22" spans="3:27">
      <c r="C22" s="4">
        <v>7</v>
      </c>
      <c r="D22" s="47" t="s">
        <v>6</v>
      </c>
      <c r="E22" s="71">
        <v>1.2</v>
      </c>
      <c r="G22" s="15">
        <f t="shared" si="0"/>
        <v>0.6</v>
      </c>
      <c r="I22" s="9" t="s">
        <v>30</v>
      </c>
      <c r="K22" s="66" t="str">
        <f t="shared" si="1"/>
        <v>0.5</v>
      </c>
      <c r="M22" s="16">
        <v>6.75</v>
      </c>
      <c r="O22" s="16">
        <v>6</v>
      </c>
      <c r="Q22" s="16">
        <v>7</v>
      </c>
      <c r="S22" s="16">
        <v>7</v>
      </c>
      <c r="U22" s="16">
        <v>6.75</v>
      </c>
      <c r="W22" s="11">
        <f t="shared" si="2"/>
        <v>6.8333000000000004</v>
      </c>
      <c r="Y22" s="11">
        <f t="shared" si="3"/>
        <v>2.0499999999999998</v>
      </c>
    </row>
    <row r="23" spans="3:27">
      <c r="C23" s="4">
        <v>8</v>
      </c>
      <c r="D23" s="47" t="s">
        <v>178</v>
      </c>
      <c r="E23" s="71">
        <v>2.7</v>
      </c>
      <c r="G23" s="15">
        <f t="shared" si="0"/>
        <v>0</v>
      </c>
      <c r="I23" s="9" t="s">
        <v>31</v>
      </c>
      <c r="K23" s="66" t="str">
        <f t="shared" si="1"/>
        <v>0.5</v>
      </c>
      <c r="M23" s="16">
        <v>7.25</v>
      </c>
      <c r="O23" s="16">
        <v>7</v>
      </c>
      <c r="Q23" s="16">
        <v>7.75</v>
      </c>
      <c r="S23" s="16">
        <v>6</v>
      </c>
      <c r="U23" s="16">
        <v>7.25</v>
      </c>
      <c r="W23" s="11">
        <f t="shared" si="2"/>
        <v>7.1666999999999996</v>
      </c>
      <c r="Y23" s="11">
        <f t="shared" si="3"/>
        <v>0</v>
      </c>
    </row>
    <row r="24" spans="3:27">
      <c r="C24" s="4">
        <v>9</v>
      </c>
      <c r="D24" s="47" t="s">
        <v>178</v>
      </c>
      <c r="E24" s="71">
        <v>0.2</v>
      </c>
      <c r="G24" s="15">
        <f t="shared" si="0"/>
        <v>0.5</v>
      </c>
      <c r="I24" s="9" t="s">
        <v>28</v>
      </c>
      <c r="K24" s="66" t="str">
        <f t="shared" si="1"/>
        <v>0.5</v>
      </c>
      <c r="M24" s="16">
        <v>7</v>
      </c>
      <c r="O24" s="16">
        <v>6.5</v>
      </c>
      <c r="Q24" s="16">
        <v>7.25</v>
      </c>
      <c r="S24" s="16">
        <v>6.75</v>
      </c>
      <c r="U24" s="16">
        <v>7</v>
      </c>
      <c r="W24" s="11">
        <f t="shared" si="2"/>
        <v>6.9166999999999996</v>
      </c>
      <c r="Y24" s="11">
        <f t="shared" si="3"/>
        <v>1.7292000000000001</v>
      </c>
    </row>
    <row r="25" spans="3:27">
      <c r="C25" s="4">
        <v>10</v>
      </c>
      <c r="D25" s="47" t="s">
        <v>178</v>
      </c>
      <c r="E25" s="71">
        <v>0.3</v>
      </c>
      <c r="G25" s="15">
        <f t="shared" si="0"/>
        <v>0.5</v>
      </c>
      <c r="I25" s="9" t="s">
        <v>28</v>
      </c>
      <c r="K25" s="66" t="str">
        <f t="shared" si="1"/>
        <v>0.5</v>
      </c>
      <c r="M25" s="16">
        <v>7.75</v>
      </c>
      <c r="O25" s="16">
        <v>7.25</v>
      </c>
      <c r="Q25" s="16">
        <v>7</v>
      </c>
      <c r="S25" s="16">
        <v>6.75</v>
      </c>
      <c r="U25" s="16">
        <v>7.25</v>
      </c>
      <c r="W25" s="11">
        <f t="shared" si="2"/>
        <v>7.1666999999999996</v>
      </c>
      <c r="Y25" s="11">
        <f t="shared" si="3"/>
        <v>1.7917000000000001</v>
      </c>
    </row>
    <row r="26" spans="3:27">
      <c r="C26" s="6">
        <v>11</v>
      </c>
      <c r="D26" s="47" t="s">
        <v>178</v>
      </c>
      <c r="E26" s="71">
        <v>4.4999999999999998E-2</v>
      </c>
      <c r="G26" s="15">
        <f t="shared" si="0"/>
        <v>0.5</v>
      </c>
      <c r="I26" s="9" t="s">
        <v>28</v>
      </c>
      <c r="K26" s="66" t="str">
        <f t="shared" si="1"/>
        <v>0.5</v>
      </c>
      <c r="M26" s="16">
        <v>7.25</v>
      </c>
      <c r="O26" s="16">
        <v>6</v>
      </c>
      <c r="Q26" s="16">
        <v>6.5</v>
      </c>
      <c r="S26" s="16">
        <v>7.25</v>
      </c>
      <c r="U26" s="16">
        <v>6</v>
      </c>
      <c r="W26" s="11">
        <f t="shared" si="2"/>
        <v>6.5833000000000004</v>
      </c>
      <c r="Y26" s="11">
        <f t="shared" si="3"/>
        <v>1.6457999999999999</v>
      </c>
    </row>
    <row r="27" spans="3:27">
      <c r="U27" s="13" t="s">
        <v>33</v>
      </c>
      <c r="Y27" s="11">
        <f>SUM(Y16:Y26)</f>
        <v>30.346799999999998</v>
      </c>
    </row>
    <row r="28" spans="3:27">
      <c r="C28" s="10" t="s">
        <v>32</v>
      </c>
      <c r="U28" s="13" t="s">
        <v>34</v>
      </c>
      <c r="Y28" s="30"/>
    </row>
    <row r="29" spans="3:27">
      <c r="U29" s="13" t="s">
        <v>35</v>
      </c>
      <c r="Y29" s="30"/>
    </row>
    <row r="30" spans="3:27">
      <c r="U30" s="13" t="s">
        <v>36</v>
      </c>
      <c r="Y30" s="11">
        <f>Y27-Y28-Y29</f>
        <v>30.346799999999998</v>
      </c>
    </row>
    <row r="31" spans="3:27" ht="15">
      <c r="D31" s="14" t="s">
        <v>37</v>
      </c>
      <c r="U31" s="13"/>
    </row>
    <row r="32" spans="3:27">
      <c r="D32" s="2" t="s">
        <v>38</v>
      </c>
      <c r="K32" s="89" t="str">
        <f>IF($D$6="係数を選択","0.0",$D$6)</f>
        <v>0.0</v>
      </c>
      <c r="M32" s="16">
        <v>7</v>
      </c>
      <c r="O32" s="16">
        <v>6.5</v>
      </c>
      <c r="Q32" s="16">
        <v>7.25</v>
      </c>
      <c r="S32" s="16">
        <v>6.75</v>
      </c>
      <c r="U32" s="16">
        <v>7</v>
      </c>
      <c r="Y32" s="11">
        <f>ROUND((SUM(M32:U32)-MAX(M32:U32)-MIN(M32:U32))*K32,4)</f>
        <v>0</v>
      </c>
    </row>
    <row r="33" spans="1:36">
      <c r="D33" s="2" t="s">
        <v>39</v>
      </c>
      <c r="K33" s="8">
        <v>1</v>
      </c>
      <c r="M33" s="16">
        <v>7.75</v>
      </c>
      <c r="O33" s="16">
        <v>7.25</v>
      </c>
      <c r="Q33" s="16">
        <v>7</v>
      </c>
      <c r="S33" s="16">
        <v>6.75</v>
      </c>
      <c r="U33" s="16">
        <v>7.25</v>
      </c>
      <c r="Y33" s="11">
        <f>ROUND((SUM(M33:U33)-MAX(M33:U33)-MIN(M33:U33))*K33,4)</f>
        <v>21.5</v>
      </c>
    </row>
    <row r="34" spans="1:36">
      <c r="D34" s="2" t="s">
        <v>40</v>
      </c>
      <c r="K34" s="8">
        <v>1</v>
      </c>
      <c r="M34" s="16">
        <v>7.25</v>
      </c>
      <c r="O34" s="16">
        <v>6</v>
      </c>
      <c r="Q34" s="16">
        <v>6.5</v>
      </c>
      <c r="S34" s="16">
        <v>7.25</v>
      </c>
      <c r="U34" s="16">
        <v>6</v>
      </c>
      <c r="Y34" s="11">
        <f>ROUND((SUM(M34:U34)-MAX(M34:U34)-MIN(M34:U34))*K34,4)</f>
        <v>19.75</v>
      </c>
    </row>
    <row r="35" spans="1:36">
      <c r="U35" s="13" t="s">
        <v>41</v>
      </c>
      <c r="Y35" s="11">
        <f>SUM(Y32:Y34)</f>
        <v>41.25</v>
      </c>
    </row>
    <row r="36" spans="1:36">
      <c r="U36" s="13" t="s">
        <v>42</v>
      </c>
      <c r="Y36" s="30"/>
    </row>
    <row r="37" spans="1:36">
      <c r="U37" s="13" t="s">
        <v>43</v>
      </c>
      <c r="Y37" s="11">
        <f>Y35-Y36</f>
        <v>41.25</v>
      </c>
    </row>
    <row r="39" spans="1:36">
      <c r="C39" s="3" t="s">
        <v>8</v>
      </c>
      <c r="D39" s="48" t="s">
        <v>84</v>
      </c>
      <c r="E39" s="69"/>
    </row>
    <row r="40" spans="1:36">
      <c r="C40" s="3" t="s">
        <v>9</v>
      </c>
      <c r="D40" s="49" t="s">
        <v>85</v>
      </c>
      <c r="E40" s="69"/>
    </row>
    <row r="41" spans="1:36">
      <c r="C41" s="3" t="s">
        <v>10</v>
      </c>
      <c r="D41" s="49" t="s">
        <v>184</v>
      </c>
      <c r="E41" s="69"/>
    </row>
    <row r="42" spans="1:36">
      <c r="C42" s="3" t="s">
        <v>11</v>
      </c>
      <c r="D42" s="45" t="s">
        <v>16</v>
      </c>
      <c r="E42" s="69"/>
      <c r="AA42" s="50" t="s">
        <v>173</v>
      </c>
      <c r="AD42" s="2" t="s">
        <v>57</v>
      </c>
    </row>
    <row r="43" spans="1:36" ht="6.75" customHeight="1">
      <c r="C43" s="4"/>
      <c r="D43" s="45"/>
      <c r="E43" s="69"/>
      <c r="AA43" s="50"/>
    </row>
    <row r="44" spans="1:36" ht="15">
      <c r="A44" s="2" t="s">
        <v>26</v>
      </c>
      <c r="B44" s="17" t="s">
        <v>44</v>
      </c>
      <c r="C44" s="3" t="s">
        <v>12</v>
      </c>
      <c r="D44" s="45" t="s">
        <v>1</v>
      </c>
      <c r="E44" s="69">
        <v>11.770000000000001</v>
      </c>
      <c r="M44" s="7" t="s">
        <v>17</v>
      </c>
      <c r="O44" s="7" t="s">
        <v>18</v>
      </c>
      <c r="Q44" s="7" t="s">
        <v>19</v>
      </c>
      <c r="S44" s="7" t="s">
        <v>20</v>
      </c>
      <c r="U44" s="7" t="s">
        <v>21</v>
      </c>
      <c r="W44" s="11" t="s">
        <v>22</v>
      </c>
      <c r="Y44" s="11" t="s">
        <v>23</v>
      </c>
      <c r="AA44" s="50" t="s">
        <v>174</v>
      </c>
      <c r="AB44" s="2" t="s">
        <v>25</v>
      </c>
      <c r="AD44" s="3" t="s">
        <v>8</v>
      </c>
      <c r="AE44" s="3" t="s">
        <v>9</v>
      </c>
      <c r="AF44" s="3" t="s">
        <v>10</v>
      </c>
      <c r="AG44" s="3" t="s">
        <v>11</v>
      </c>
      <c r="AH44" s="5" t="s">
        <v>2</v>
      </c>
      <c r="AI44" s="14" t="s">
        <v>37</v>
      </c>
      <c r="AJ44" s="2" t="s">
        <v>24</v>
      </c>
    </row>
    <row r="45" spans="1:36" ht="6.75" customHeight="1">
      <c r="C45" s="4"/>
      <c r="D45" s="45"/>
      <c r="E45" s="69"/>
    </row>
    <row r="46" spans="1:36" ht="15">
      <c r="D46" s="46" t="s">
        <v>2</v>
      </c>
      <c r="E46" s="70" t="s">
        <v>13</v>
      </c>
      <c r="G46" s="2" t="s">
        <v>27</v>
      </c>
      <c r="I46" s="2" t="s">
        <v>14</v>
      </c>
      <c r="K46" s="2" t="s">
        <v>15</v>
      </c>
    </row>
    <row r="47" spans="1:36">
      <c r="A47" s="2">
        <f>RANK(AB47,$AB$16:$AB$627,0)</f>
        <v>2</v>
      </c>
      <c r="B47" s="12">
        <v>2</v>
      </c>
      <c r="C47" s="4">
        <v>1</v>
      </c>
      <c r="D47" s="47" t="s">
        <v>178</v>
      </c>
      <c r="E47" s="71">
        <v>0.25</v>
      </c>
      <c r="G47" s="15">
        <f>_xlfn.IFS(I47="　",E47,I47="*",0.5,I47="**",E47/2,I47="***",0)</f>
        <v>0.25</v>
      </c>
      <c r="I47" s="9" t="s">
        <v>29</v>
      </c>
      <c r="K47" s="66" t="str">
        <f>IF(D47="","",IF(COUNTIF(D47,"*TRE*")&gt;=1,"0.8",IF(AND(COUNTIF($D$4,"*テクニカル*")&gt;=1,COUNTIF(D47,"*HYBRID*")&gt;=1),"0.4",IF(AND(COUNTIF($D$4,"*フリー*")&gt;=1,COUNTIF(D47,"*HYBRID*")&gt;=1),"0.5",IF(AND(COUNTIF(D36,"*アクロ*")&gt;=1,COUNTIF(D47,"*HYBRID*")&gt;=1),"0.5",IF(AND(COUNTIF($D$4,"*テクニカル*")&gt;=1,COUNTIF(D47,"*Acro*")&gt;=1),"0.7",IF(AND(COUNTIF($D$4,"*フリー*")&gt;=1,COUNTIF(D47,"*Acro*")&gt;=1),"0.5",IF(AND(COUNTIF($D$4,"*アクロ*")&gt;=1,COUNTIF(D47,"*Acro*")&gt;=1),"0.8",IF(AND(COUNTIF($D$4,"*テクニカル*")&gt;=1,COUNTIF(D47,"*Acro*")&gt;=1),"0.7",IF(AND(COUNTIF($D$4,"*フリー*")&gt;=1,COUNTIF(D47,"*Acro*")&gt;=1),"0.5",IF(AND(COUNTIF($D$4,"*アクロ*")&gt;=1,COUNTIF(D47,"*Acro*")&gt;=1),"0.8")))))))))))</f>
        <v>0.5</v>
      </c>
      <c r="M47" s="16">
        <v>9.5</v>
      </c>
      <c r="O47" s="16">
        <v>9.5</v>
      </c>
      <c r="Q47" s="16">
        <v>9.5</v>
      </c>
      <c r="S47" s="16">
        <v>9.5</v>
      </c>
      <c r="U47" s="16">
        <v>9.5</v>
      </c>
      <c r="W47" s="11">
        <f>ROUND((SUM(M47:U47)-MAX(M47:U47)-MIN(M47:U47))/3,4)</f>
        <v>9.5</v>
      </c>
      <c r="Y47" s="11">
        <f>IF(D47="","",ROUND(W47*G47*K47,4))</f>
        <v>1.1875</v>
      </c>
      <c r="AA47" s="65"/>
      <c r="AB47" s="2">
        <f>IF(D47="","",Y61+Y68-AA47-AA48)</f>
        <v>71.534300000000002</v>
      </c>
      <c r="AD47" s="42" t="str">
        <f>D39</f>
        <v>世田谷アーティスティックスイミングクラブ</v>
      </c>
      <c r="AE47" s="42" t="str">
        <f>D40</f>
        <v>世田谷アーティスティックスイミングクラブA</v>
      </c>
      <c r="AF47" s="42" t="str">
        <f>D41</f>
        <v>加藤かみら/佐藤さゆり/高藤たみこ/内藤ななみ/花藤はるか/松藤まりな/山藤やくみ</v>
      </c>
      <c r="AG47" s="42" t="str">
        <f>D42</f>
        <v>来藤らんらん/若藤わかな</v>
      </c>
      <c r="AH47" s="42">
        <f>Y61</f>
        <v>30.284299999999998</v>
      </c>
      <c r="AI47" s="44">
        <f>Y68</f>
        <v>41.25</v>
      </c>
      <c r="AJ47" s="42">
        <f>AA48</f>
        <v>0</v>
      </c>
    </row>
    <row r="48" spans="1:36">
      <c r="C48" s="4">
        <v>2</v>
      </c>
      <c r="D48" s="47" t="s">
        <v>178</v>
      </c>
      <c r="E48" s="71">
        <v>5.95</v>
      </c>
      <c r="G48" s="15">
        <f t="shared" ref="G48:G57" si="4">_xlfn.IFS(I48="　",E48,I48="*",0.5,I48="**",E48/2,I48="***",0)</f>
        <v>0.5</v>
      </c>
      <c r="I48" s="9" t="s">
        <v>28</v>
      </c>
      <c r="K48" s="66" t="str">
        <f t="shared" ref="K48:K57" si="5">IF(D48="","",IF(COUNTIF(D48,"*TRE*")&gt;=1,"0.8",IF(AND(COUNTIF($D$4,"*テクニカル*")&gt;=1,COUNTIF(D48,"*HYBRID*")&gt;=1),"0.4",IF(AND(COUNTIF($D$4,"*フリー*")&gt;=1,COUNTIF(D48,"*HYBRID*")&gt;=1),"0.5",IF(AND(COUNTIF(D37,"*アクロ*")&gt;=1,COUNTIF(D48,"*HYBRID*")&gt;=1),"0.5",IF(AND(COUNTIF($D$4,"*テクニカル*")&gt;=1,COUNTIF(D48,"*Acro*")&gt;=1),"0.7",IF(AND(COUNTIF($D$4,"*フリー*")&gt;=1,COUNTIF(D48,"*Acro*")&gt;=1),"0.5",IF(AND(COUNTIF($D$4,"*アクロ*")&gt;=1,COUNTIF(D48,"*Acro*")&gt;=1),"0.8",IF(AND(COUNTIF($D$4,"*テクニカル*")&gt;=1,COUNTIF(D48,"*Acro*")&gt;=1),"0.7",IF(AND(COUNTIF($D$4,"*フリー*")&gt;=1,COUNTIF(D48,"*Acro*")&gt;=1),"0.5",IF(AND(COUNTIF($D$4,"*アクロ*")&gt;=1,COUNTIF(D48,"*Acro*")&gt;=1),"0.8")))))))))))</f>
        <v>0.5</v>
      </c>
      <c r="M48" s="16">
        <v>7</v>
      </c>
      <c r="O48" s="16">
        <v>6</v>
      </c>
      <c r="Q48" s="16">
        <v>7.25</v>
      </c>
      <c r="S48" s="16">
        <v>6</v>
      </c>
      <c r="U48" s="16">
        <v>6</v>
      </c>
      <c r="W48" s="11">
        <f t="shared" ref="W48:W57" si="6">ROUND((SUM(M48:U48)-MAX(M48:U48)-MIN(M48:U48))/3,4)</f>
        <v>6.3333000000000004</v>
      </c>
      <c r="Y48" s="11">
        <f t="shared" ref="Y48:Y57" si="7">IF(D48="","",ROUND(W48*G48*K48,4))</f>
        <v>1.5832999999999999</v>
      </c>
      <c r="AA48" s="65"/>
    </row>
    <row r="49" spans="3:25">
      <c r="C49" s="4">
        <v>3</v>
      </c>
      <c r="D49" s="47" t="s">
        <v>3</v>
      </c>
      <c r="E49" s="71">
        <v>2.1</v>
      </c>
      <c r="G49" s="15">
        <f t="shared" si="4"/>
        <v>1.05</v>
      </c>
      <c r="I49" s="9" t="s">
        <v>30</v>
      </c>
      <c r="K49" s="66" t="str">
        <f t="shared" si="5"/>
        <v>0.8</v>
      </c>
      <c r="M49" s="16">
        <v>6.5</v>
      </c>
      <c r="O49" s="16">
        <v>7.5</v>
      </c>
      <c r="Q49" s="16">
        <v>7</v>
      </c>
      <c r="S49" s="16">
        <v>6.75</v>
      </c>
      <c r="U49" s="16">
        <v>7</v>
      </c>
      <c r="W49" s="11">
        <f t="shared" si="6"/>
        <v>6.9166999999999996</v>
      </c>
      <c r="Y49" s="11">
        <f t="shared" si="7"/>
        <v>5.81</v>
      </c>
    </row>
    <row r="50" spans="3:25">
      <c r="C50" s="4">
        <v>4</v>
      </c>
      <c r="D50" s="47" t="s">
        <v>4</v>
      </c>
      <c r="E50" s="71">
        <v>0.1</v>
      </c>
      <c r="G50" s="15">
        <f t="shared" si="4"/>
        <v>0</v>
      </c>
      <c r="I50" s="9" t="s">
        <v>31</v>
      </c>
      <c r="K50" s="66" t="str">
        <f t="shared" si="5"/>
        <v>0.5</v>
      </c>
      <c r="M50" s="16">
        <v>7.25</v>
      </c>
      <c r="O50" s="16">
        <v>6.75</v>
      </c>
      <c r="Q50" s="16">
        <v>6</v>
      </c>
      <c r="S50" s="16">
        <v>7.25</v>
      </c>
      <c r="U50" s="16">
        <v>6.5</v>
      </c>
      <c r="W50" s="11">
        <f t="shared" si="6"/>
        <v>6.8333000000000004</v>
      </c>
      <c r="Y50" s="11">
        <f t="shared" si="7"/>
        <v>0</v>
      </c>
    </row>
    <row r="51" spans="3:25">
      <c r="C51" s="4">
        <v>5</v>
      </c>
      <c r="D51" s="47" t="s">
        <v>3</v>
      </c>
      <c r="E51" s="71">
        <v>2.1</v>
      </c>
      <c r="G51" s="15">
        <f t="shared" si="4"/>
        <v>2.1</v>
      </c>
      <c r="I51" s="9" t="s">
        <v>29</v>
      </c>
      <c r="K51" s="66" t="str">
        <f t="shared" si="5"/>
        <v>0.8</v>
      </c>
      <c r="M51" s="16">
        <v>6</v>
      </c>
      <c r="O51" s="16">
        <v>7.25</v>
      </c>
      <c r="Q51" s="16">
        <v>6.75</v>
      </c>
      <c r="S51" s="16">
        <v>6.75</v>
      </c>
      <c r="U51" s="16">
        <v>7.25</v>
      </c>
      <c r="W51" s="11">
        <f t="shared" si="6"/>
        <v>6.9166999999999996</v>
      </c>
      <c r="Y51" s="11">
        <f t="shared" si="7"/>
        <v>11.620100000000001</v>
      </c>
    </row>
    <row r="52" spans="3:25">
      <c r="C52" s="4">
        <v>6</v>
      </c>
      <c r="D52" s="47" t="s">
        <v>5</v>
      </c>
      <c r="E52" s="71">
        <v>2.7</v>
      </c>
      <c r="G52" s="15">
        <f t="shared" si="4"/>
        <v>0.5</v>
      </c>
      <c r="I52" s="9" t="s">
        <v>28</v>
      </c>
      <c r="K52" s="66" t="str">
        <f t="shared" si="5"/>
        <v>0.8</v>
      </c>
      <c r="M52" s="16">
        <v>7.5</v>
      </c>
      <c r="O52" s="16">
        <v>7</v>
      </c>
      <c r="Q52" s="16">
        <v>7.25</v>
      </c>
      <c r="S52" s="16">
        <v>7.25</v>
      </c>
      <c r="U52" s="16">
        <v>6</v>
      </c>
      <c r="W52" s="11">
        <f t="shared" si="6"/>
        <v>7.1666999999999996</v>
      </c>
      <c r="Y52" s="11">
        <f t="shared" si="7"/>
        <v>2.8666999999999998</v>
      </c>
    </row>
    <row r="53" spans="3:25">
      <c r="C53" s="4">
        <v>7</v>
      </c>
      <c r="D53" s="47" t="s">
        <v>6</v>
      </c>
      <c r="E53" s="71">
        <v>1.2</v>
      </c>
      <c r="G53" s="15">
        <f t="shared" si="4"/>
        <v>0.6</v>
      </c>
      <c r="I53" s="9" t="s">
        <v>30</v>
      </c>
      <c r="K53" s="66" t="str">
        <f t="shared" si="5"/>
        <v>0.5</v>
      </c>
      <c r="M53" s="16">
        <v>6.75</v>
      </c>
      <c r="O53" s="16">
        <v>6</v>
      </c>
      <c r="Q53" s="16">
        <v>7</v>
      </c>
      <c r="S53" s="16">
        <v>7</v>
      </c>
      <c r="U53" s="16">
        <v>6.75</v>
      </c>
      <c r="W53" s="11">
        <f t="shared" si="6"/>
        <v>6.8333000000000004</v>
      </c>
      <c r="Y53" s="11">
        <f t="shared" si="7"/>
        <v>2.0499999999999998</v>
      </c>
    </row>
    <row r="54" spans="3:25">
      <c r="C54" s="4">
        <v>8</v>
      </c>
      <c r="D54" s="47" t="s">
        <v>178</v>
      </c>
      <c r="E54" s="71">
        <v>2.7</v>
      </c>
      <c r="G54" s="15">
        <f t="shared" si="4"/>
        <v>0</v>
      </c>
      <c r="I54" s="9" t="s">
        <v>31</v>
      </c>
      <c r="K54" s="66" t="str">
        <f t="shared" si="5"/>
        <v>0.5</v>
      </c>
      <c r="M54" s="16">
        <v>7.25</v>
      </c>
      <c r="O54" s="16">
        <v>7</v>
      </c>
      <c r="Q54" s="16">
        <v>7.75</v>
      </c>
      <c r="S54" s="16">
        <v>6</v>
      </c>
      <c r="U54" s="16">
        <v>7.25</v>
      </c>
      <c r="W54" s="11">
        <f t="shared" si="6"/>
        <v>7.1666999999999996</v>
      </c>
      <c r="Y54" s="11">
        <f t="shared" si="7"/>
        <v>0</v>
      </c>
    </row>
    <row r="55" spans="3:25">
      <c r="C55" s="4">
        <v>9</v>
      </c>
      <c r="D55" s="47" t="s">
        <v>178</v>
      </c>
      <c r="E55" s="71">
        <v>0.2</v>
      </c>
      <c r="G55" s="15">
        <f t="shared" si="4"/>
        <v>0.5</v>
      </c>
      <c r="I55" s="9" t="s">
        <v>28</v>
      </c>
      <c r="K55" s="66" t="str">
        <f t="shared" si="5"/>
        <v>0.5</v>
      </c>
      <c r="M55" s="16">
        <v>7</v>
      </c>
      <c r="O55" s="16">
        <v>6.5</v>
      </c>
      <c r="Q55" s="16">
        <v>7.25</v>
      </c>
      <c r="S55" s="16">
        <v>6.75</v>
      </c>
      <c r="U55" s="16">
        <v>7</v>
      </c>
      <c r="W55" s="11">
        <f t="shared" si="6"/>
        <v>6.9166999999999996</v>
      </c>
      <c r="Y55" s="11">
        <f t="shared" si="7"/>
        <v>1.7292000000000001</v>
      </c>
    </row>
    <row r="56" spans="3:25">
      <c r="C56" s="4">
        <v>10</v>
      </c>
      <c r="D56" s="47" t="s">
        <v>178</v>
      </c>
      <c r="E56" s="71">
        <v>0.3</v>
      </c>
      <c r="G56" s="15">
        <f t="shared" si="4"/>
        <v>0.5</v>
      </c>
      <c r="I56" s="9" t="s">
        <v>28</v>
      </c>
      <c r="K56" s="66" t="str">
        <f t="shared" si="5"/>
        <v>0.5</v>
      </c>
      <c r="M56" s="16">
        <v>7.75</v>
      </c>
      <c r="O56" s="16">
        <v>7.25</v>
      </c>
      <c r="Q56" s="16">
        <v>7</v>
      </c>
      <c r="S56" s="16">
        <v>6.75</v>
      </c>
      <c r="U56" s="16">
        <v>7.25</v>
      </c>
      <c r="W56" s="11">
        <f t="shared" si="6"/>
        <v>7.1666999999999996</v>
      </c>
      <c r="Y56" s="11">
        <f t="shared" si="7"/>
        <v>1.7917000000000001</v>
      </c>
    </row>
    <row r="57" spans="3:25">
      <c r="C57" s="6">
        <v>11</v>
      </c>
      <c r="D57" s="47" t="s">
        <v>178</v>
      </c>
      <c r="E57" s="71">
        <v>0.04</v>
      </c>
      <c r="G57" s="15">
        <f t="shared" si="4"/>
        <v>0.5</v>
      </c>
      <c r="I57" s="9" t="s">
        <v>28</v>
      </c>
      <c r="K57" s="66" t="str">
        <f t="shared" si="5"/>
        <v>0.5</v>
      </c>
      <c r="M57" s="16">
        <v>7.25</v>
      </c>
      <c r="O57" s="16">
        <v>6</v>
      </c>
      <c r="Q57" s="16">
        <v>6.5</v>
      </c>
      <c r="S57" s="16">
        <v>7.25</v>
      </c>
      <c r="U57" s="16">
        <v>6</v>
      </c>
      <c r="W57" s="11">
        <f t="shared" si="6"/>
        <v>6.5833000000000004</v>
      </c>
      <c r="Y57" s="11">
        <f t="shared" si="7"/>
        <v>1.6457999999999999</v>
      </c>
    </row>
    <row r="58" spans="3:25">
      <c r="U58" s="13" t="s">
        <v>33</v>
      </c>
      <c r="Y58" s="11">
        <f>SUM(Y47:Y57)</f>
        <v>30.284299999999998</v>
      </c>
    </row>
    <row r="59" spans="3:25">
      <c r="C59" s="10" t="s">
        <v>32</v>
      </c>
      <c r="U59" s="13" t="s">
        <v>34</v>
      </c>
      <c r="Y59" s="30"/>
    </row>
    <row r="60" spans="3:25">
      <c r="U60" s="13" t="s">
        <v>35</v>
      </c>
      <c r="Y60" s="30"/>
    </row>
    <row r="61" spans="3:25">
      <c r="U61" s="13" t="s">
        <v>36</v>
      </c>
      <c r="Y61" s="11">
        <f>Y58-Y59-Y60</f>
        <v>30.284299999999998</v>
      </c>
    </row>
    <row r="62" spans="3:25" ht="15">
      <c r="D62" s="14" t="s">
        <v>37</v>
      </c>
      <c r="U62" s="13"/>
    </row>
    <row r="63" spans="3:25">
      <c r="D63" s="2" t="s">
        <v>38</v>
      </c>
      <c r="K63" s="89" t="str">
        <f>IF($D$6="係数を選択","0.0",$D$6)</f>
        <v>0.0</v>
      </c>
      <c r="M63" s="16">
        <v>7</v>
      </c>
      <c r="O63" s="16">
        <v>6.5</v>
      </c>
      <c r="Q63" s="16">
        <v>7.25</v>
      </c>
      <c r="S63" s="16">
        <v>6.75</v>
      </c>
      <c r="U63" s="16">
        <v>7</v>
      </c>
      <c r="Y63" s="11">
        <f>ROUND((SUM(M63:U63)-MAX(M63:U63)-MIN(M63:U63))*K63,4)</f>
        <v>0</v>
      </c>
    </row>
    <row r="64" spans="3:25">
      <c r="D64" s="2" t="s">
        <v>39</v>
      </c>
      <c r="K64" s="8">
        <v>1</v>
      </c>
      <c r="M64" s="16">
        <v>7.75</v>
      </c>
      <c r="O64" s="16">
        <v>7.25</v>
      </c>
      <c r="Q64" s="16">
        <v>7</v>
      </c>
      <c r="S64" s="16">
        <v>6.75</v>
      </c>
      <c r="U64" s="16">
        <v>7.25</v>
      </c>
      <c r="Y64" s="11">
        <f>ROUND((SUM(M64:U64)-MAX(M64:U64)-MIN(M64:U64))*K64,4)</f>
        <v>21.5</v>
      </c>
    </row>
    <row r="65" spans="1:36">
      <c r="D65" s="2" t="s">
        <v>40</v>
      </c>
      <c r="K65" s="8">
        <v>1</v>
      </c>
      <c r="M65" s="16">
        <v>7.25</v>
      </c>
      <c r="O65" s="16">
        <v>6</v>
      </c>
      <c r="Q65" s="16">
        <v>6.5</v>
      </c>
      <c r="S65" s="16">
        <v>7.25</v>
      </c>
      <c r="U65" s="16">
        <v>6</v>
      </c>
      <c r="Y65" s="11">
        <f>ROUND((SUM(M65:U65)-MAX(M65:U65)-MIN(M65:U65))*K65,4)</f>
        <v>19.75</v>
      </c>
    </row>
    <row r="66" spans="1:36">
      <c r="U66" s="13" t="s">
        <v>41</v>
      </c>
      <c r="Y66" s="11">
        <f>SUM(Y63:Y65)</f>
        <v>41.25</v>
      </c>
    </row>
    <row r="67" spans="1:36">
      <c r="U67" s="13" t="s">
        <v>42</v>
      </c>
      <c r="Y67" s="30"/>
    </row>
    <row r="68" spans="1:36">
      <c r="U68" s="13" t="s">
        <v>43</v>
      </c>
      <c r="Y68" s="11">
        <f>Y66-Y67</f>
        <v>41.25</v>
      </c>
    </row>
    <row r="70" spans="1:36">
      <c r="C70" s="3" t="s">
        <v>8</v>
      </c>
      <c r="D70" s="48" t="s">
        <v>86</v>
      </c>
      <c r="E70" s="69"/>
    </row>
    <row r="71" spans="1:36">
      <c r="C71" s="3" t="s">
        <v>9</v>
      </c>
      <c r="D71" s="49" t="s">
        <v>87</v>
      </c>
      <c r="E71" s="69"/>
    </row>
    <row r="72" spans="1:36">
      <c r="C72" s="3" t="s">
        <v>10</v>
      </c>
      <c r="D72" s="49" t="s">
        <v>185</v>
      </c>
      <c r="E72" s="69"/>
    </row>
    <row r="73" spans="1:36">
      <c r="C73" s="3" t="s">
        <v>11</v>
      </c>
      <c r="D73" s="45" t="s">
        <v>16</v>
      </c>
      <c r="E73" s="69"/>
      <c r="AA73" s="50" t="s">
        <v>173</v>
      </c>
      <c r="AD73" s="2" t="s">
        <v>57</v>
      </c>
    </row>
    <row r="74" spans="1:36" ht="6.75" customHeight="1">
      <c r="C74" s="4"/>
      <c r="D74" s="45"/>
      <c r="E74" s="69"/>
      <c r="AA74" s="50"/>
    </row>
    <row r="75" spans="1:36" ht="15">
      <c r="A75" s="2" t="s">
        <v>26</v>
      </c>
      <c r="B75" s="17" t="s">
        <v>44</v>
      </c>
      <c r="C75" s="3" t="s">
        <v>12</v>
      </c>
      <c r="D75" s="45" t="s">
        <v>1</v>
      </c>
      <c r="E75" s="69">
        <v>11.770000000000001</v>
      </c>
      <c r="M75" s="7" t="s">
        <v>17</v>
      </c>
      <c r="O75" s="7" t="s">
        <v>18</v>
      </c>
      <c r="Q75" s="7" t="s">
        <v>19</v>
      </c>
      <c r="S75" s="7" t="s">
        <v>20</v>
      </c>
      <c r="U75" s="7" t="s">
        <v>21</v>
      </c>
      <c r="W75" s="11" t="s">
        <v>22</v>
      </c>
      <c r="Y75" s="11" t="s">
        <v>23</v>
      </c>
      <c r="AA75" s="50" t="s">
        <v>174</v>
      </c>
      <c r="AB75" s="2" t="s">
        <v>25</v>
      </c>
      <c r="AD75" s="3" t="s">
        <v>8</v>
      </c>
      <c r="AE75" s="3" t="s">
        <v>9</v>
      </c>
      <c r="AF75" s="3" t="s">
        <v>10</v>
      </c>
      <c r="AG75" s="3" t="s">
        <v>11</v>
      </c>
      <c r="AH75" s="5" t="s">
        <v>2</v>
      </c>
      <c r="AI75" s="14" t="s">
        <v>37</v>
      </c>
      <c r="AJ75" s="2" t="s">
        <v>24</v>
      </c>
    </row>
    <row r="76" spans="1:36" ht="6.75" customHeight="1">
      <c r="C76" s="4"/>
      <c r="D76" s="45"/>
      <c r="E76" s="69"/>
    </row>
    <row r="77" spans="1:36" ht="15">
      <c r="D77" s="46" t="s">
        <v>2</v>
      </c>
      <c r="E77" s="70" t="s">
        <v>13</v>
      </c>
      <c r="G77" s="2" t="s">
        <v>27</v>
      </c>
      <c r="I77" s="2" t="s">
        <v>14</v>
      </c>
      <c r="K77" s="2" t="s">
        <v>15</v>
      </c>
    </row>
    <row r="78" spans="1:36">
      <c r="A78" s="2">
        <f>RANK(AB78,$AB$16:$AB$627,0)</f>
        <v>1</v>
      </c>
      <c r="B78" s="12">
        <v>3</v>
      </c>
      <c r="C78" s="4">
        <v>1</v>
      </c>
      <c r="D78" s="47" t="s">
        <v>178</v>
      </c>
      <c r="E78" s="71">
        <v>2.1</v>
      </c>
      <c r="G78" s="15">
        <f>_xlfn.IFS(I78="　",E78,I78="*",0.5,I78="**",E78/2,I78="***",0)</f>
        <v>2.1</v>
      </c>
      <c r="I78" s="9" t="s">
        <v>29</v>
      </c>
      <c r="K78" s="66" t="str">
        <f>IF(D78="","",IF(COUNTIF(D78,"*TRE*")&gt;=1,"0.8",IF(AND(COUNTIF($D$4,"*テクニカル*")&gt;=1,COUNTIF(D78,"*HYBRID*")&gt;=1),"0.4",IF(AND(COUNTIF($D$4,"*フリー*")&gt;=1,COUNTIF(D78,"*HYBRID*")&gt;=1),"0.5",IF(AND(COUNTIF(D67,"*アクロ*")&gt;=1,COUNTIF(D78,"*HYBRID*")&gt;=1),"0.5",IF(AND(COUNTIF($D$4,"*テクニカル*")&gt;=1,COUNTIF(D78,"*Acro*")&gt;=1),"0.7",IF(AND(COUNTIF($D$4,"*フリー*")&gt;=1,COUNTIF(D78,"*Acro*")&gt;=1),"0.5",IF(AND(COUNTIF($D$4,"*アクロ*")&gt;=1,COUNTIF(D78,"*Acro*")&gt;=1),"0.8",IF(AND(COUNTIF($D$4,"*テクニカル*")&gt;=1,COUNTIF(D78,"*Acro*")&gt;=1),"0.7",IF(AND(COUNTIF($D$4,"*フリー*")&gt;=1,COUNTIF(D78,"*Acro*")&gt;=1),"0.5",IF(AND(COUNTIF($D$4,"*アクロ*")&gt;=1,COUNTIF(D78,"*Acro*")&gt;=1),"0.8")))))))))))</f>
        <v>0.5</v>
      </c>
      <c r="M78" s="16">
        <v>9</v>
      </c>
      <c r="O78" s="16">
        <v>9</v>
      </c>
      <c r="Q78" s="16">
        <v>9</v>
      </c>
      <c r="S78" s="16">
        <v>9</v>
      </c>
      <c r="U78" s="16">
        <v>9</v>
      </c>
      <c r="W78" s="11">
        <f>ROUND((SUM(M78:U78)-MAX(M78:U78)-MIN(M78:U78))/3,4)</f>
        <v>9</v>
      </c>
      <c r="Y78" s="11">
        <f>IF(D78="","",ROUND(W78*G78*K78,4))</f>
        <v>9.4499999999999993</v>
      </c>
      <c r="AA78" s="65"/>
      <c r="AB78" s="2">
        <f>IF(D78="","",Y92+Y99-AA78-AA79)</f>
        <v>73.419099999999986</v>
      </c>
      <c r="AD78" s="42" t="str">
        <f>D70</f>
        <v>神奈川アーティスティックスイミングクラブ</v>
      </c>
      <c r="AE78" s="42" t="str">
        <f>D71</f>
        <v>神奈川アーティスティックスイミングクラブA</v>
      </c>
      <c r="AF78" s="42" t="str">
        <f>D72</f>
        <v>佐藤さゆり/高藤たみこ/内藤ななみ/花藤はるか/松藤まりな/山藤やくみ</v>
      </c>
      <c r="AG78" s="42" t="str">
        <f>D73</f>
        <v>来藤らんらん/若藤わかな</v>
      </c>
      <c r="AH78" s="42">
        <f>Y92</f>
        <v>33.169099999999993</v>
      </c>
      <c r="AI78" s="44">
        <f>Y99</f>
        <v>41.25</v>
      </c>
      <c r="AJ78" s="42">
        <f>AA79</f>
        <v>1</v>
      </c>
    </row>
    <row r="79" spans="1:36">
      <c r="C79" s="4">
        <v>2</v>
      </c>
      <c r="D79" s="47" t="s">
        <v>178</v>
      </c>
      <c r="E79" s="71">
        <v>5.95</v>
      </c>
      <c r="G79" s="15">
        <f t="shared" ref="G79:G88" si="8">_xlfn.IFS(I79="　",E79,I79="*",0.5,I79="**",E79/2,I79="***",0)</f>
        <v>0.5</v>
      </c>
      <c r="I79" s="9" t="s">
        <v>28</v>
      </c>
      <c r="K79" s="66" t="str">
        <f t="shared" ref="K79:K88" si="9">IF(D79="","",IF(COUNTIF(D79,"*TRE*")&gt;=1,"0.8",IF(AND(COUNTIF($D$4,"*テクニカル*")&gt;=1,COUNTIF(D79,"*HYBRID*")&gt;=1),"0.4",IF(AND(COUNTIF($D$4,"*フリー*")&gt;=1,COUNTIF(D79,"*HYBRID*")&gt;=1),"0.5",IF(AND(COUNTIF(D68,"*アクロ*")&gt;=1,COUNTIF(D79,"*HYBRID*")&gt;=1),"0.5",IF(AND(COUNTIF($D$4,"*テクニカル*")&gt;=1,COUNTIF(D79,"*Acro*")&gt;=1),"0.7",IF(AND(COUNTIF($D$4,"*フリー*")&gt;=1,COUNTIF(D79,"*Acro*")&gt;=1),"0.5",IF(AND(COUNTIF($D$4,"*アクロ*")&gt;=1,COUNTIF(D79,"*Acro*")&gt;=1),"0.8",IF(AND(COUNTIF($D$4,"*テクニカル*")&gt;=1,COUNTIF(D79,"*Acro*")&gt;=1),"0.7",IF(AND(COUNTIF($D$4,"*フリー*")&gt;=1,COUNTIF(D79,"*Acro*")&gt;=1),"0.5",IF(AND(COUNTIF($D$4,"*アクロ*")&gt;=1,COUNTIF(D79,"*Acro*")&gt;=1),"0.8")))))))))))</f>
        <v>0.5</v>
      </c>
      <c r="M79" s="16">
        <v>7</v>
      </c>
      <c r="O79" s="16">
        <v>6</v>
      </c>
      <c r="Q79" s="16">
        <v>7.25</v>
      </c>
      <c r="S79" s="16">
        <v>6</v>
      </c>
      <c r="U79" s="16">
        <v>6</v>
      </c>
      <c r="W79" s="11">
        <f t="shared" ref="W79:W88" si="10">ROUND((SUM(M79:U79)-MAX(M79:U79)-MIN(M79:U79))/3,4)</f>
        <v>6.3333000000000004</v>
      </c>
      <c r="Y79" s="11">
        <f t="shared" ref="Y79:Y88" si="11">IF(D79="","",ROUND(W79*G79*K79,4))</f>
        <v>1.5832999999999999</v>
      </c>
      <c r="AA79" s="65">
        <v>1</v>
      </c>
    </row>
    <row r="80" spans="1:36">
      <c r="C80" s="4">
        <v>3</v>
      </c>
      <c r="D80" s="47" t="s">
        <v>178</v>
      </c>
      <c r="E80" s="71">
        <v>0.25</v>
      </c>
      <c r="G80" s="15">
        <f t="shared" si="8"/>
        <v>0.125</v>
      </c>
      <c r="I80" s="9" t="s">
        <v>30</v>
      </c>
      <c r="K80" s="66" t="str">
        <f t="shared" si="9"/>
        <v>0.5</v>
      </c>
      <c r="M80" s="16">
        <v>6.5</v>
      </c>
      <c r="O80" s="16">
        <v>7.5</v>
      </c>
      <c r="Q80" s="16">
        <v>7</v>
      </c>
      <c r="S80" s="16">
        <v>6.75</v>
      </c>
      <c r="U80" s="16">
        <v>7</v>
      </c>
      <c r="W80" s="11">
        <f t="shared" si="10"/>
        <v>6.9166999999999996</v>
      </c>
      <c r="Y80" s="11">
        <f t="shared" si="11"/>
        <v>0.43230000000000002</v>
      </c>
    </row>
    <row r="81" spans="3:25">
      <c r="C81" s="4">
        <v>4</v>
      </c>
      <c r="D81" s="47" t="s">
        <v>4</v>
      </c>
      <c r="E81" s="71">
        <v>2.1</v>
      </c>
      <c r="G81" s="15">
        <f t="shared" si="8"/>
        <v>0</v>
      </c>
      <c r="I81" s="9" t="s">
        <v>31</v>
      </c>
      <c r="K81" s="66" t="str">
        <f t="shared" si="9"/>
        <v>0.5</v>
      </c>
      <c r="M81" s="16">
        <v>7.25</v>
      </c>
      <c r="O81" s="16">
        <v>6.75</v>
      </c>
      <c r="Q81" s="16">
        <v>6</v>
      </c>
      <c r="S81" s="16">
        <v>7.25</v>
      </c>
      <c r="U81" s="16">
        <v>6.5</v>
      </c>
      <c r="W81" s="11">
        <f t="shared" si="10"/>
        <v>6.8333000000000004</v>
      </c>
      <c r="Y81" s="11">
        <f t="shared" si="11"/>
        <v>0</v>
      </c>
    </row>
    <row r="82" spans="3:25">
      <c r="C82" s="4">
        <v>5</v>
      </c>
      <c r="D82" s="47" t="s">
        <v>3</v>
      </c>
      <c r="E82" s="71">
        <v>2.1</v>
      </c>
      <c r="G82" s="15">
        <f t="shared" si="8"/>
        <v>2.1</v>
      </c>
      <c r="I82" s="9" t="s">
        <v>29</v>
      </c>
      <c r="K82" s="66" t="str">
        <f t="shared" si="9"/>
        <v>0.8</v>
      </c>
      <c r="M82" s="16">
        <v>6</v>
      </c>
      <c r="O82" s="16">
        <v>7.25</v>
      </c>
      <c r="Q82" s="16">
        <v>6.75</v>
      </c>
      <c r="S82" s="16">
        <v>6.75</v>
      </c>
      <c r="U82" s="16">
        <v>7.25</v>
      </c>
      <c r="W82" s="11">
        <f t="shared" si="10"/>
        <v>6.9166999999999996</v>
      </c>
      <c r="Y82" s="11">
        <f t="shared" si="11"/>
        <v>11.620100000000001</v>
      </c>
    </row>
    <row r="83" spans="3:25">
      <c r="C83" s="4">
        <v>6</v>
      </c>
      <c r="D83" s="47" t="s">
        <v>5</v>
      </c>
      <c r="E83" s="71">
        <v>2.7</v>
      </c>
      <c r="G83" s="15">
        <f t="shared" si="8"/>
        <v>0.5</v>
      </c>
      <c r="I83" s="9" t="s">
        <v>28</v>
      </c>
      <c r="K83" s="66" t="str">
        <f t="shared" si="9"/>
        <v>0.8</v>
      </c>
      <c r="M83" s="16">
        <v>7.5</v>
      </c>
      <c r="O83" s="16">
        <v>7</v>
      </c>
      <c r="Q83" s="16">
        <v>7.25</v>
      </c>
      <c r="S83" s="16">
        <v>7.25</v>
      </c>
      <c r="U83" s="16">
        <v>6</v>
      </c>
      <c r="W83" s="11">
        <f t="shared" si="10"/>
        <v>7.1666999999999996</v>
      </c>
      <c r="Y83" s="11">
        <f t="shared" si="11"/>
        <v>2.8666999999999998</v>
      </c>
    </row>
    <row r="84" spans="3:25">
      <c r="C84" s="4">
        <v>7</v>
      </c>
      <c r="D84" s="47" t="s">
        <v>6</v>
      </c>
      <c r="E84" s="71">
        <v>1.2</v>
      </c>
      <c r="G84" s="15">
        <f t="shared" si="8"/>
        <v>0.6</v>
      </c>
      <c r="I84" s="9" t="s">
        <v>30</v>
      </c>
      <c r="K84" s="66" t="str">
        <f t="shared" si="9"/>
        <v>0.5</v>
      </c>
      <c r="M84" s="16">
        <v>6.75</v>
      </c>
      <c r="O84" s="16">
        <v>6</v>
      </c>
      <c r="Q84" s="16">
        <v>7</v>
      </c>
      <c r="S84" s="16">
        <v>7</v>
      </c>
      <c r="U84" s="16">
        <v>6.75</v>
      </c>
      <c r="W84" s="11">
        <f t="shared" si="10"/>
        <v>6.8333000000000004</v>
      </c>
      <c r="Y84" s="11">
        <f t="shared" si="11"/>
        <v>2.0499999999999998</v>
      </c>
    </row>
    <row r="85" spans="3:25">
      <c r="C85" s="4">
        <v>8</v>
      </c>
      <c r="D85" s="47" t="s">
        <v>178</v>
      </c>
      <c r="E85" s="71">
        <v>2.7</v>
      </c>
      <c r="G85" s="15">
        <f t="shared" si="8"/>
        <v>0</v>
      </c>
      <c r="I85" s="9" t="s">
        <v>31</v>
      </c>
      <c r="K85" s="66" t="str">
        <f t="shared" si="9"/>
        <v>0.5</v>
      </c>
      <c r="M85" s="16">
        <v>7.25</v>
      </c>
      <c r="O85" s="16">
        <v>7</v>
      </c>
      <c r="Q85" s="16">
        <v>7.75</v>
      </c>
      <c r="S85" s="16">
        <v>6</v>
      </c>
      <c r="U85" s="16">
        <v>7.25</v>
      </c>
      <c r="W85" s="11">
        <f t="shared" si="10"/>
        <v>7.1666999999999996</v>
      </c>
      <c r="Y85" s="11">
        <f t="shared" si="11"/>
        <v>0</v>
      </c>
    </row>
    <row r="86" spans="3:25">
      <c r="C86" s="4">
        <v>9</v>
      </c>
      <c r="D86" s="47" t="s">
        <v>178</v>
      </c>
      <c r="E86" s="71">
        <v>0.2</v>
      </c>
      <c r="G86" s="15">
        <f t="shared" si="8"/>
        <v>0.5</v>
      </c>
      <c r="I86" s="9" t="s">
        <v>28</v>
      </c>
      <c r="K86" s="66" t="str">
        <f t="shared" si="9"/>
        <v>0.5</v>
      </c>
      <c r="M86" s="16">
        <v>7</v>
      </c>
      <c r="O86" s="16">
        <v>6.5</v>
      </c>
      <c r="Q86" s="16">
        <v>7.25</v>
      </c>
      <c r="S86" s="16">
        <v>6.75</v>
      </c>
      <c r="U86" s="16">
        <v>7</v>
      </c>
      <c r="W86" s="11">
        <f t="shared" si="10"/>
        <v>6.9166999999999996</v>
      </c>
      <c r="Y86" s="11">
        <f t="shared" si="11"/>
        <v>1.7292000000000001</v>
      </c>
    </row>
    <row r="87" spans="3:25">
      <c r="C87" s="4">
        <v>10</v>
      </c>
      <c r="D87" s="47" t="s">
        <v>178</v>
      </c>
      <c r="E87" s="71">
        <v>0.3</v>
      </c>
      <c r="G87" s="15">
        <f t="shared" si="8"/>
        <v>0.5</v>
      </c>
      <c r="I87" s="9" t="s">
        <v>28</v>
      </c>
      <c r="K87" s="66" t="str">
        <f t="shared" si="9"/>
        <v>0.5</v>
      </c>
      <c r="M87" s="16">
        <v>7.75</v>
      </c>
      <c r="O87" s="16">
        <v>7.25</v>
      </c>
      <c r="Q87" s="16">
        <v>7</v>
      </c>
      <c r="S87" s="16">
        <v>6.75</v>
      </c>
      <c r="U87" s="16">
        <v>7.25</v>
      </c>
      <c r="W87" s="11">
        <f t="shared" si="10"/>
        <v>7.1666999999999996</v>
      </c>
      <c r="Y87" s="11">
        <f t="shared" si="11"/>
        <v>1.7917000000000001</v>
      </c>
    </row>
    <row r="88" spans="3:25">
      <c r="C88" s="6">
        <v>11</v>
      </c>
      <c r="D88" s="47" t="s">
        <v>178</v>
      </c>
      <c r="E88" s="71">
        <v>0.04</v>
      </c>
      <c r="G88" s="15">
        <f t="shared" si="8"/>
        <v>0.5</v>
      </c>
      <c r="I88" s="9" t="s">
        <v>28</v>
      </c>
      <c r="K88" s="66" t="str">
        <f t="shared" si="9"/>
        <v>0.5</v>
      </c>
      <c r="M88" s="16">
        <v>7.25</v>
      </c>
      <c r="O88" s="16">
        <v>6</v>
      </c>
      <c r="Q88" s="16">
        <v>6.5</v>
      </c>
      <c r="S88" s="16">
        <v>7.25</v>
      </c>
      <c r="U88" s="16">
        <v>6</v>
      </c>
      <c r="W88" s="11">
        <f t="shared" si="10"/>
        <v>6.5833000000000004</v>
      </c>
      <c r="Y88" s="11">
        <f t="shared" si="11"/>
        <v>1.6457999999999999</v>
      </c>
    </row>
    <row r="89" spans="3:25">
      <c r="U89" s="13" t="s">
        <v>33</v>
      </c>
      <c r="Y89" s="11">
        <f>SUM(Y78:Y88)</f>
        <v>33.169099999999993</v>
      </c>
    </row>
    <row r="90" spans="3:25">
      <c r="C90" s="10" t="s">
        <v>32</v>
      </c>
      <c r="U90" s="13" t="s">
        <v>34</v>
      </c>
      <c r="Y90" s="30"/>
    </row>
    <row r="91" spans="3:25">
      <c r="U91" s="13" t="s">
        <v>35</v>
      </c>
      <c r="Y91" s="30"/>
    </row>
    <row r="92" spans="3:25">
      <c r="U92" s="13" t="s">
        <v>36</v>
      </c>
      <c r="Y92" s="11">
        <f>Y89-Y90-Y91</f>
        <v>33.169099999999993</v>
      </c>
    </row>
    <row r="93" spans="3:25" ht="15">
      <c r="D93" s="14" t="s">
        <v>37</v>
      </c>
      <c r="U93" s="13"/>
    </row>
    <row r="94" spans="3:25">
      <c r="D94" s="2" t="s">
        <v>38</v>
      </c>
      <c r="K94" s="89" t="str">
        <f>IF($D$6="係数を選択","0.0",$D$6)</f>
        <v>0.0</v>
      </c>
      <c r="M94" s="16">
        <v>7</v>
      </c>
      <c r="O94" s="16">
        <v>6.5</v>
      </c>
      <c r="Q94" s="16">
        <v>7.25</v>
      </c>
      <c r="S94" s="16">
        <v>6.75</v>
      </c>
      <c r="U94" s="16">
        <v>7</v>
      </c>
      <c r="Y94" s="11">
        <f>ROUND((SUM(M94:U94)-MAX(M94:U94)-MIN(M94:U94))*K94,4)</f>
        <v>0</v>
      </c>
    </row>
    <row r="95" spans="3:25">
      <c r="D95" s="2" t="s">
        <v>39</v>
      </c>
      <c r="K95" s="8">
        <v>1</v>
      </c>
      <c r="M95" s="16">
        <v>7.75</v>
      </c>
      <c r="O95" s="16">
        <v>7.25</v>
      </c>
      <c r="Q95" s="16">
        <v>7</v>
      </c>
      <c r="S95" s="16">
        <v>6.75</v>
      </c>
      <c r="U95" s="16">
        <v>7.25</v>
      </c>
      <c r="Y95" s="11">
        <f>ROUND((SUM(M95:U95)-MAX(M95:U95)-MIN(M95:U95))*K95,4)</f>
        <v>21.5</v>
      </c>
    </row>
    <row r="96" spans="3:25">
      <c r="D96" s="2" t="s">
        <v>40</v>
      </c>
      <c r="K96" s="8">
        <v>1</v>
      </c>
      <c r="M96" s="16">
        <v>7.25</v>
      </c>
      <c r="O96" s="16">
        <v>6</v>
      </c>
      <c r="Q96" s="16">
        <v>6.5</v>
      </c>
      <c r="S96" s="16">
        <v>7.25</v>
      </c>
      <c r="U96" s="16">
        <v>6</v>
      </c>
      <c r="Y96" s="11">
        <f>ROUND((SUM(M96:U96)-MAX(M96:U96)-MIN(M96:U96))*K96,4)</f>
        <v>19.75</v>
      </c>
    </row>
    <row r="97" spans="1:36">
      <c r="U97" s="13" t="s">
        <v>41</v>
      </c>
      <c r="Y97" s="11">
        <f>SUM(Y94:Y96)</f>
        <v>41.25</v>
      </c>
    </row>
    <row r="98" spans="1:36">
      <c r="U98" s="13" t="s">
        <v>42</v>
      </c>
      <c r="Y98" s="30"/>
    </row>
    <row r="99" spans="1:36">
      <c r="U99" s="13" t="s">
        <v>43</v>
      </c>
      <c r="Y99" s="11">
        <f>Y97-Y98</f>
        <v>41.25</v>
      </c>
    </row>
    <row r="101" spans="1:36">
      <c r="C101" s="3" t="s">
        <v>8</v>
      </c>
      <c r="D101" s="48" t="s">
        <v>88</v>
      </c>
      <c r="E101" s="69"/>
    </row>
    <row r="102" spans="1:36">
      <c r="C102" s="3" t="s">
        <v>9</v>
      </c>
      <c r="D102" s="49" t="s">
        <v>89</v>
      </c>
      <c r="E102" s="69"/>
    </row>
    <row r="103" spans="1:36">
      <c r="C103" s="3" t="s">
        <v>10</v>
      </c>
      <c r="D103" s="49" t="s">
        <v>186</v>
      </c>
      <c r="E103" s="69"/>
    </row>
    <row r="104" spans="1:36">
      <c r="C104" s="3" t="s">
        <v>11</v>
      </c>
      <c r="D104" s="45" t="s">
        <v>16</v>
      </c>
      <c r="E104" s="69"/>
      <c r="AA104" s="50" t="s">
        <v>173</v>
      </c>
      <c r="AD104" s="2" t="s">
        <v>57</v>
      </c>
    </row>
    <row r="105" spans="1:36" ht="6.75" customHeight="1">
      <c r="C105" s="4"/>
      <c r="D105" s="45"/>
      <c r="E105" s="69"/>
      <c r="AA105" s="50"/>
    </row>
    <row r="106" spans="1:36" ht="15">
      <c r="A106" s="2" t="s">
        <v>26</v>
      </c>
      <c r="B106" s="17" t="s">
        <v>44</v>
      </c>
      <c r="C106" s="3" t="s">
        <v>12</v>
      </c>
      <c r="D106" s="45" t="s">
        <v>1</v>
      </c>
      <c r="E106" s="69">
        <v>11.770000000000001</v>
      </c>
      <c r="M106" s="7" t="s">
        <v>17</v>
      </c>
      <c r="O106" s="7" t="s">
        <v>18</v>
      </c>
      <c r="Q106" s="7" t="s">
        <v>19</v>
      </c>
      <c r="S106" s="7" t="s">
        <v>20</v>
      </c>
      <c r="U106" s="7" t="s">
        <v>21</v>
      </c>
      <c r="W106" s="11" t="s">
        <v>22</v>
      </c>
      <c r="Y106" s="11" t="s">
        <v>23</v>
      </c>
      <c r="AA106" s="50" t="s">
        <v>174</v>
      </c>
      <c r="AB106" s="2" t="s">
        <v>25</v>
      </c>
      <c r="AD106" s="3" t="s">
        <v>8</v>
      </c>
      <c r="AE106" s="3" t="s">
        <v>9</v>
      </c>
      <c r="AF106" s="3" t="s">
        <v>10</v>
      </c>
      <c r="AG106" s="3" t="s">
        <v>11</v>
      </c>
      <c r="AH106" s="5" t="s">
        <v>2</v>
      </c>
      <c r="AI106" s="14" t="s">
        <v>37</v>
      </c>
      <c r="AJ106" s="2" t="s">
        <v>24</v>
      </c>
    </row>
    <row r="107" spans="1:36" ht="6.75" customHeight="1">
      <c r="C107" s="4"/>
      <c r="D107" s="45"/>
      <c r="E107" s="69"/>
    </row>
    <row r="108" spans="1:36" ht="15">
      <c r="D108" s="46" t="s">
        <v>2</v>
      </c>
      <c r="E108" s="70" t="s">
        <v>13</v>
      </c>
      <c r="G108" s="2" t="s">
        <v>27</v>
      </c>
      <c r="I108" s="2" t="s">
        <v>14</v>
      </c>
      <c r="K108" s="2" t="s">
        <v>15</v>
      </c>
    </row>
    <row r="109" spans="1:36">
      <c r="A109" s="2">
        <f>RANK(AB109,$AB$16:$AB$627,0)</f>
        <v>14</v>
      </c>
      <c r="B109" s="12">
        <v>4</v>
      </c>
      <c r="C109" s="4">
        <v>1</v>
      </c>
      <c r="D109" s="47" t="s">
        <v>178</v>
      </c>
      <c r="E109" s="71">
        <v>0.25</v>
      </c>
      <c r="G109" s="15">
        <f>_xlfn.IFS(I109="　",E109,I109="*",0.5,I109="**",E109/2,I109="***",0)</f>
        <v>0.25</v>
      </c>
      <c r="I109" s="9" t="s">
        <v>29</v>
      </c>
      <c r="K109" s="66" t="str">
        <f>IF(D109="","",IF(COUNTIF(D109,"*TRE*")&gt;=1,"0.8",IF(AND(COUNTIF($D$4,"*テクニカル*")&gt;=1,COUNTIF(D109,"*HYBRID*")&gt;=1),"0.4",IF(AND(COUNTIF($D$4,"*フリー*")&gt;=1,COUNTIF(D109,"*HYBRID*")&gt;=1),"0.5",IF(AND(COUNTIF(D98,"*アクロ*")&gt;=1,COUNTIF(D109,"*HYBRID*")&gt;=1),"0.5",IF(AND(COUNTIF($D$4,"*テクニカル*")&gt;=1,COUNTIF(D109,"*Acro*")&gt;=1),"0.7",IF(AND(COUNTIF($D$4,"*フリー*")&gt;=1,COUNTIF(D109,"*Acro*")&gt;=1),"0.5",IF(AND(COUNTIF($D$4,"*アクロ*")&gt;=1,COUNTIF(D109,"*Acro*")&gt;=1),"0.8",IF(AND(COUNTIF($D$4,"*テクニカル*")&gt;=1,COUNTIF(D109,"*Acro*")&gt;=1),"0.7",IF(AND(COUNTIF($D$4,"*フリー*")&gt;=1,COUNTIF(D109,"*Acro*")&gt;=1),"0.5",IF(AND(COUNTIF($D$4,"*アクロ*")&gt;=1,COUNTIF(D109,"*Acro*")&gt;=1),"0.8")))))))))))</f>
        <v>0.5</v>
      </c>
      <c r="M109" s="16">
        <v>8.5</v>
      </c>
      <c r="O109" s="16">
        <v>8.5</v>
      </c>
      <c r="Q109" s="16">
        <v>8.5</v>
      </c>
      <c r="S109" s="16">
        <v>8.5</v>
      </c>
      <c r="U109" s="16">
        <v>8.5</v>
      </c>
      <c r="W109" s="11">
        <f>ROUND((SUM(M109:U109)-MAX(M109:U109)-MIN(M109:U109))/3,4)</f>
        <v>8.5</v>
      </c>
      <c r="Y109" s="11">
        <f>IF(D109="","",ROUND(W109*G109*K109,4))</f>
        <v>1.0625</v>
      </c>
      <c r="AA109" s="65">
        <v>2</v>
      </c>
      <c r="AB109" s="2">
        <f>IF(D109="","",Y123+Y130-AA109-AA110)</f>
        <v>69.409300000000002</v>
      </c>
      <c r="AD109" s="42" t="str">
        <f>D101</f>
        <v>埼玉アーティスティックスイミングクラブ</v>
      </c>
      <c r="AE109" s="42" t="str">
        <f>D102</f>
        <v>埼玉アーティスティックスイミングクラブA</v>
      </c>
      <c r="AF109" s="42" t="str">
        <f>D103</f>
        <v>高藤たみこ/内藤ななみ/花藤はるか/松藤まりな/山藤やくみ</v>
      </c>
      <c r="AG109" s="42" t="str">
        <f>D104</f>
        <v>来藤らんらん/若藤わかな</v>
      </c>
      <c r="AH109" s="42">
        <f>Y123</f>
        <v>30.159299999999998</v>
      </c>
      <c r="AI109" s="44">
        <f>Y130</f>
        <v>41.25</v>
      </c>
      <c r="AJ109" s="42">
        <f>AA110</f>
        <v>0</v>
      </c>
    </row>
    <row r="110" spans="1:36">
      <c r="C110" s="4">
        <v>2</v>
      </c>
      <c r="D110" s="47" t="s">
        <v>178</v>
      </c>
      <c r="E110" s="71">
        <v>5.95</v>
      </c>
      <c r="G110" s="15">
        <f t="shared" ref="G110:G119" si="12">_xlfn.IFS(I110="　",E110,I110="*",0.5,I110="**",E110/2,I110="***",0)</f>
        <v>0.5</v>
      </c>
      <c r="I110" s="9" t="s">
        <v>28</v>
      </c>
      <c r="K110" s="66" t="str">
        <f t="shared" ref="K110:K119" si="13">IF(D110="","",IF(COUNTIF(D110,"*TRE*")&gt;=1,"0.8",IF(AND(COUNTIF($D$4,"*テクニカル*")&gt;=1,COUNTIF(D110,"*HYBRID*")&gt;=1),"0.4",IF(AND(COUNTIF($D$4,"*フリー*")&gt;=1,COUNTIF(D110,"*HYBRID*")&gt;=1),"0.5",IF(AND(COUNTIF(D99,"*アクロ*")&gt;=1,COUNTIF(D110,"*HYBRID*")&gt;=1),"0.5",IF(AND(COUNTIF($D$4,"*テクニカル*")&gt;=1,COUNTIF(D110,"*Acro*")&gt;=1),"0.7",IF(AND(COUNTIF($D$4,"*フリー*")&gt;=1,COUNTIF(D110,"*Acro*")&gt;=1),"0.5",IF(AND(COUNTIF($D$4,"*アクロ*")&gt;=1,COUNTIF(D110,"*Acro*")&gt;=1),"0.8",IF(AND(COUNTIF($D$4,"*テクニカル*")&gt;=1,COUNTIF(D110,"*Acro*")&gt;=1),"0.7",IF(AND(COUNTIF($D$4,"*フリー*")&gt;=1,COUNTIF(D110,"*Acro*")&gt;=1),"0.5",IF(AND(COUNTIF($D$4,"*アクロ*")&gt;=1,COUNTIF(D110,"*Acro*")&gt;=1),"0.8")))))))))))</f>
        <v>0.5</v>
      </c>
      <c r="M110" s="16">
        <v>7</v>
      </c>
      <c r="O110" s="16">
        <v>6</v>
      </c>
      <c r="Q110" s="16">
        <v>7.25</v>
      </c>
      <c r="S110" s="16">
        <v>6</v>
      </c>
      <c r="U110" s="16">
        <v>6</v>
      </c>
      <c r="W110" s="11">
        <f t="shared" ref="W110:W119" si="14">ROUND((SUM(M110:U110)-MAX(M110:U110)-MIN(M110:U110))/3,4)</f>
        <v>6.3333000000000004</v>
      </c>
      <c r="Y110" s="11">
        <f t="shared" ref="Y110:Y119" si="15">IF(D110="","",ROUND(W110*G110*K110,4))</f>
        <v>1.5832999999999999</v>
      </c>
      <c r="AA110" s="65"/>
    </row>
    <row r="111" spans="1:36">
      <c r="C111" s="4">
        <v>3</v>
      </c>
      <c r="D111" s="47" t="s">
        <v>3</v>
      </c>
      <c r="E111" s="71">
        <v>2.1</v>
      </c>
      <c r="G111" s="15">
        <f t="shared" si="12"/>
        <v>1.05</v>
      </c>
      <c r="I111" s="9" t="s">
        <v>30</v>
      </c>
      <c r="K111" s="66" t="str">
        <f t="shared" si="13"/>
        <v>0.8</v>
      </c>
      <c r="M111" s="16">
        <v>6.5</v>
      </c>
      <c r="O111" s="16">
        <v>7.5</v>
      </c>
      <c r="Q111" s="16">
        <v>7</v>
      </c>
      <c r="S111" s="16">
        <v>6.75</v>
      </c>
      <c r="U111" s="16">
        <v>7</v>
      </c>
      <c r="W111" s="11">
        <f t="shared" si="14"/>
        <v>6.9166999999999996</v>
      </c>
      <c r="Y111" s="11">
        <f t="shared" si="15"/>
        <v>5.81</v>
      </c>
    </row>
    <row r="112" spans="1:36">
      <c r="C112" s="4">
        <v>4</v>
      </c>
      <c r="D112" s="47" t="s">
        <v>4</v>
      </c>
      <c r="E112" s="71">
        <v>0.1</v>
      </c>
      <c r="G112" s="15">
        <f t="shared" si="12"/>
        <v>0</v>
      </c>
      <c r="I112" s="9" t="s">
        <v>31</v>
      </c>
      <c r="K112" s="66" t="str">
        <f t="shared" si="13"/>
        <v>0.5</v>
      </c>
      <c r="M112" s="16">
        <v>7.25</v>
      </c>
      <c r="O112" s="16">
        <v>6.75</v>
      </c>
      <c r="Q112" s="16">
        <v>6</v>
      </c>
      <c r="S112" s="16">
        <v>7.25</v>
      </c>
      <c r="U112" s="16">
        <v>6.5</v>
      </c>
      <c r="W112" s="11">
        <f t="shared" si="14"/>
        <v>6.8333000000000004</v>
      </c>
      <c r="Y112" s="11">
        <f t="shared" si="15"/>
        <v>0</v>
      </c>
    </row>
    <row r="113" spans="3:25">
      <c r="C113" s="4">
        <v>5</v>
      </c>
      <c r="D113" s="47" t="s">
        <v>3</v>
      </c>
      <c r="E113" s="71">
        <v>2.1</v>
      </c>
      <c r="G113" s="15">
        <f t="shared" si="12"/>
        <v>2.1</v>
      </c>
      <c r="I113" s="9" t="s">
        <v>29</v>
      </c>
      <c r="K113" s="66" t="str">
        <f t="shared" si="13"/>
        <v>0.8</v>
      </c>
      <c r="M113" s="16">
        <v>6</v>
      </c>
      <c r="O113" s="16">
        <v>7.25</v>
      </c>
      <c r="Q113" s="16">
        <v>6.75</v>
      </c>
      <c r="S113" s="16">
        <v>6.75</v>
      </c>
      <c r="U113" s="16">
        <v>7.25</v>
      </c>
      <c r="W113" s="11">
        <f t="shared" si="14"/>
        <v>6.9166999999999996</v>
      </c>
      <c r="Y113" s="11">
        <f t="shared" si="15"/>
        <v>11.620100000000001</v>
      </c>
    </row>
    <row r="114" spans="3:25">
      <c r="C114" s="4">
        <v>6</v>
      </c>
      <c r="D114" s="47" t="s">
        <v>5</v>
      </c>
      <c r="E114" s="71">
        <v>2.7</v>
      </c>
      <c r="G114" s="15">
        <f t="shared" si="12"/>
        <v>0.5</v>
      </c>
      <c r="I114" s="9" t="s">
        <v>28</v>
      </c>
      <c r="K114" s="66" t="str">
        <f t="shared" si="13"/>
        <v>0.8</v>
      </c>
      <c r="M114" s="16">
        <v>7.5</v>
      </c>
      <c r="O114" s="16">
        <v>7</v>
      </c>
      <c r="Q114" s="16">
        <v>7.25</v>
      </c>
      <c r="S114" s="16">
        <v>7.25</v>
      </c>
      <c r="U114" s="16">
        <v>6</v>
      </c>
      <c r="W114" s="11">
        <f t="shared" si="14"/>
        <v>7.1666999999999996</v>
      </c>
      <c r="Y114" s="11">
        <f t="shared" si="15"/>
        <v>2.8666999999999998</v>
      </c>
    </row>
    <row r="115" spans="3:25">
      <c r="C115" s="4">
        <v>7</v>
      </c>
      <c r="D115" s="47" t="s">
        <v>6</v>
      </c>
      <c r="E115" s="71">
        <v>1.2</v>
      </c>
      <c r="G115" s="15">
        <f t="shared" si="12"/>
        <v>0.6</v>
      </c>
      <c r="I115" s="9" t="s">
        <v>30</v>
      </c>
      <c r="K115" s="66" t="str">
        <f t="shared" si="13"/>
        <v>0.5</v>
      </c>
      <c r="M115" s="16">
        <v>6.75</v>
      </c>
      <c r="O115" s="16">
        <v>6</v>
      </c>
      <c r="Q115" s="16">
        <v>7</v>
      </c>
      <c r="S115" s="16">
        <v>7</v>
      </c>
      <c r="U115" s="16">
        <v>6.75</v>
      </c>
      <c r="W115" s="11">
        <f t="shared" si="14"/>
        <v>6.8333000000000004</v>
      </c>
      <c r="Y115" s="11">
        <f t="shared" si="15"/>
        <v>2.0499999999999998</v>
      </c>
    </row>
    <row r="116" spans="3:25">
      <c r="C116" s="4">
        <v>8</v>
      </c>
      <c r="D116" s="47" t="s">
        <v>178</v>
      </c>
      <c r="E116" s="71">
        <v>2.7</v>
      </c>
      <c r="G116" s="15">
        <f t="shared" si="12"/>
        <v>0</v>
      </c>
      <c r="I116" s="9" t="s">
        <v>31</v>
      </c>
      <c r="K116" s="66" t="str">
        <f t="shared" si="13"/>
        <v>0.5</v>
      </c>
      <c r="M116" s="16">
        <v>7.25</v>
      </c>
      <c r="O116" s="16">
        <v>7</v>
      </c>
      <c r="Q116" s="16">
        <v>7.75</v>
      </c>
      <c r="S116" s="16">
        <v>6</v>
      </c>
      <c r="U116" s="16">
        <v>7.25</v>
      </c>
      <c r="W116" s="11">
        <f t="shared" si="14"/>
        <v>7.1666999999999996</v>
      </c>
      <c r="Y116" s="11">
        <f t="shared" si="15"/>
        <v>0</v>
      </c>
    </row>
    <row r="117" spans="3:25">
      <c r="C117" s="4">
        <v>9</v>
      </c>
      <c r="D117" s="47" t="s">
        <v>178</v>
      </c>
      <c r="E117" s="71">
        <v>0.2</v>
      </c>
      <c r="G117" s="15">
        <f t="shared" si="12"/>
        <v>0.5</v>
      </c>
      <c r="I117" s="9" t="s">
        <v>28</v>
      </c>
      <c r="K117" s="66" t="str">
        <f t="shared" si="13"/>
        <v>0.5</v>
      </c>
      <c r="M117" s="16">
        <v>7</v>
      </c>
      <c r="O117" s="16">
        <v>6.5</v>
      </c>
      <c r="Q117" s="16">
        <v>7.25</v>
      </c>
      <c r="S117" s="16">
        <v>6.75</v>
      </c>
      <c r="U117" s="16">
        <v>7</v>
      </c>
      <c r="W117" s="11">
        <f t="shared" si="14"/>
        <v>6.9166999999999996</v>
      </c>
      <c r="Y117" s="11">
        <f t="shared" si="15"/>
        <v>1.7292000000000001</v>
      </c>
    </row>
    <row r="118" spans="3:25">
      <c r="C118" s="4">
        <v>10</v>
      </c>
      <c r="D118" s="47" t="s">
        <v>178</v>
      </c>
      <c r="E118" s="71">
        <v>0.3</v>
      </c>
      <c r="G118" s="15">
        <f t="shared" si="12"/>
        <v>0.5</v>
      </c>
      <c r="I118" s="9" t="s">
        <v>28</v>
      </c>
      <c r="K118" s="66" t="str">
        <f t="shared" si="13"/>
        <v>0.5</v>
      </c>
      <c r="M118" s="16">
        <v>7.75</v>
      </c>
      <c r="O118" s="16">
        <v>7.25</v>
      </c>
      <c r="Q118" s="16">
        <v>7</v>
      </c>
      <c r="S118" s="16">
        <v>6.75</v>
      </c>
      <c r="U118" s="16">
        <v>7.25</v>
      </c>
      <c r="W118" s="11">
        <f t="shared" si="14"/>
        <v>7.1666999999999996</v>
      </c>
      <c r="Y118" s="11">
        <f t="shared" si="15"/>
        <v>1.7917000000000001</v>
      </c>
    </row>
    <row r="119" spans="3:25">
      <c r="C119" s="6">
        <v>11</v>
      </c>
      <c r="D119" s="47" t="s">
        <v>178</v>
      </c>
      <c r="E119" s="71">
        <v>0.04</v>
      </c>
      <c r="G119" s="15">
        <f t="shared" si="12"/>
        <v>0.5</v>
      </c>
      <c r="I119" s="9" t="s">
        <v>28</v>
      </c>
      <c r="K119" s="66" t="str">
        <f t="shared" si="13"/>
        <v>0.5</v>
      </c>
      <c r="M119" s="16">
        <v>7.25</v>
      </c>
      <c r="O119" s="16">
        <v>6</v>
      </c>
      <c r="Q119" s="16">
        <v>6.5</v>
      </c>
      <c r="S119" s="16">
        <v>7.25</v>
      </c>
      <c r="U119" s="16">
        <v>6</v>
      </c>
      <c r="W119" s="11">
        <f t="shared" si="14"/>
        <v>6.5833000000000004</v>
      </c>
      <c r="Y119" s="11">
        <f t="shared" si="15"/>
        <v>1.6457999999999999</v>
      </c>
    </row>
    <row r="120" spans="3:25">
      <c r="U120" s="13" t="s">
        <v>33</v>
      </c>
      <c r="Y120" s="11">
        <f>SUM(Y109:Y119)</f>
        <v>30.159299999999998</v>
      </c>
    </row>
    <row r="121" spans="3:25">
      <c r="C121" s="10" t="s">
        <v>32</v>
      </c>
      <c r="U121" s="13" t="s">
        <v>34</v>
      </c>
      <c r="Y121" s="30"/>
    </row>
    <row r="122" spans="3:25">
      <c r="U122" s="13" t="s">
        <v>35</v>
      </c>
      <c r="Y122" s="30"/>
    </row>
    <row r="123" spans="3:25">
      <c r="U123" s="13" t="s">
        <v>36</v>
      </c>
      <c r="Y123" s="11">
        <f>Y120-Y121-Y122</f>
        <v>30.159299999999998</v>
      </c>
    </row>
    <row r="124" spans="3:25" ht="15">
      <c r="D124" s="14" t="s">
        <v>37</v>
      </c>
      <c r="U124" s="13"/>
    </row>
    <row r="125" spans="3:25">
      <c r="D125" s="2" t="s">
        <v>38</v>
      </c>
      <c r="K125" s="89" t="str">
        <f>IF($D$6="係数を選択","0.0",$D$6)</f>
        <v>0.0</v>
      </c>
      <c r="M125" s="16">
        <v>7</v>
      </c>
      <c r="O125" s="16">
        <v>6.5</v>
      </c>
      <c r="Q125" s="16">
        <v>7.25</v>
      </c>
      <c r="S125" s="16">
        <v>6.75</v>
      </c>
      <c r="U125" s="16">
        <v>7</v>
      </c>
      <c r="Y125" s="11">
        <f>ROUND((SUM(M125:U125)-MAX(M125:U125)-MIN(M125:U125))*K125,4)</f>
        <v>0</v>
      </c>
    </row>
    <row r="126" spans="3:25">
      <c r="D126" s="2" t="s">
        <v>39</v>
      </c>
      <c r="K126" s="8">
        <v>1</v>
      </c>
      <c r="M126" s="16">
        <v>7.75</v>
      </c>
      <c r="O126" s="16">
        <v>7.25</v>
      </c>
      <c r="Q126" s="16">
        <v>7</v>
      </c>
      <c r="S126" s="16">
        <v>6.75</v>
      </c>
      <c r="U126" s="16">
        <v>7.25</v>
      </c>
      <c r="Y126" s="11">
        <f>ROUND((SUM(M126:U126)-MAX(M126:U126)-MIN(M126:U126))*K126,4)</f>
        <v>21.5</v>
      </c>
    </row>
    <row r="127" spans="3:25">
      <c r="D127" s="2" t="s">
        <v>40</v>
      </c>
      <c r="K127" s="8">
        <v>1</v>
      </c>
      <c r="M127" s="16">
        <v>7.25</v>
      </c>
      <c r="O127" s="16">
        <v>6</v>
      </c>
      <c r="Q127" s="16">
        <v>6.5</v>
      </c>
      <c r="S127" s="16">
        <v>7.25</v>
      </c>
      <c r="U127" s="16">
        <v>6</v>
      </c>
      <c r="Y127" s="11">
        <f>ROUND((SUM(M127:U127)-MAX(M127:U127)-MIN(M127:U127))*K127,4)</f>
        <v>19.75</v>
      </c>
    </row>
    <row r="128" spans="3:25">
      <c r="U128" s="13" t="s">
        <v>41</v>
      </c>
      <c r="Y128" s="11">
        <f>SUM(Y125:Y127)</f>
        <v>41.25</v>
      </c>
    </row>
    <row r="129" spans="1:36">
      <c r="U129" s="13" t="s">
        <v>42</v>
      </c>
      <c r="Y129" s="30"/>
    </row>
    <row r="130" spans="1:36">
      <c r="U130" s="13" t="s">
        <v>43</v>
      </c>
      <c r="Y130" s="11">
        <f>Y128-Y129</f>
        <v>41.25</v>
      </c>
    </row>
    <row r="132" spans="1:36">
      <c r="C132" s="3" t="s">
        <v>8</v>
      </c>
      <c r="D132" s="48" t="s">
        <v>90</v>
      </c>
      <c r="E132" s="69"/>
    </row>
    <row r="133" spans="1:36">
      <c r="C133" s="3" t="s">
        <v>9</v>
      </c>
      <c r="D133" s="49" t="s">
        <v>91</v>
      </c>
      <c r="E133" s="69"/>
    </row>
    <row r="134" spans="1:36">
      <c r="C134" s="3" t="s">
        <v>10</v>
      </c>
      <c r="D134" s="49" t="s">
        <v>187</v>
      </c>
      <c r="E134" s="69"/>
    </row>
    <row r="135" spans="1:36">
      <c r="C135" s="3" t="s">
        <v>11</v>
      </c>
      <c r="D135" s="45" t="s">
        <v>16</v>
      </c>
      <c r="E135" s="69"/>
      <c r="AA135" s="50" t="s">
        <v>173</v>
      </c>
      <c r="AD135" s="2" t="s">
        <v>57</v>
      </c>
    </row>
    <row r="136" spans="1:36" ht="6.75" customHeight="1">
      <c r="C136" s="4"/>
      <c r="D136" s="45"/>
      <c r="E136" s="69"/>
      <c r="AA136" s="50"/>
    </row>
    <row r="137" spans="1:36" ht="15">
      <c r="A137" s="2" t="s">
        <v>26</v>
      </c>
      <c r="B137" s="17" t="s">
        <v>44</v>
      </c>
      <c r="C137" s="3" t="s">
        <v>12</v>
      </c>
      <c r="D137" s="45" t="s">
        <v>1</v>
      </c>
      <c r="E137" s="69">
        <v>11.770000000000001</v>
      </c>
      <c r="M137" s="7" t="s">
        <v>17</v>
      </c>
      <c r="O137" s="7" t="s">
        <v>18</v>
      </c>
      <c r="Q137" s="7" t="s">
        <v>19</v>
      </c>
      <c r="S137" s="7" t="s">
        <v>20</v>
      </c>
      <c r="U137" s="7" t="s">
        <v>21</v>
      </c>
      <c r="W137" s="11" t="s">
        <v>22</v>
      </c>
      <c r="Y137" s="11" t="s">
        <v>23</v>
      </c>
      <c r="AA137" s="50" t="s">
        <v>174</v>
      </c>
      <c r="AB137" s="2" t="s">
        <v>25</v>
      </c>
      <c r="AD137" s="3" t="s">
        <v>8</v>
      </c>
      <c r="AE137" s="3" t="s">
        <v>9</v>
      </c>
      <c r="AF137" s="3" t="s">
        <v>10</v>
      </c>
      <c r="AG137" s="3" t="s">
        <v>11</v>
      </c>
      <c r="AH137" s="5" t="s">
        <v>2</v>
      </c>
      <c r="AI137" s="14" t="s">
        <v>37</v>
      </c>
      <c r="AJ137" s="2" t="s">
        <v>24</v>
      </c>
    </row>
    <row r="138" spans="1:36" ht="6.75" customHeight="1">
      <c r="C138" s="4"/>
      <c r="D138" s="45"/>
      <c r="E138" s="69"/>
    </row>
    <row r="139" spans="1:36" ht="15">
      <c r="D139" s="46" t="s">
        <v>2</v>
      </c>
      <c r="E139" s="70" t="s">
        <v>13</v>
      </c>
      <c r="G139" s="2" t="s">
        <v>27</v>
      </c>
      <c r="I139" s="2" t="s">
        <v>14</v>
      </c>
      <c r="K139" s="2" t="s">
        <v>15</v>
      </c>
    </row>
    <row r="140" spans="1:36">
      <c r="A140" s="2">
        <f>RANK(AB140,$AB$16:$AB$627,0)</f>
        <v>4</v>
      </c>
      <c r="B140" s="12">
        <v>5</v>
      </c>
      <c r="C140" s="4">
        <v>1</v>
      </c>
      <c r="D140" s="47" t="s">
        <v>178</v>
      </c>
      <c r="E140" s="71">
        <v>0.25</v>
      </c>
      <c r="G140" s="15">
        <f>_xlfn.IFS(I140="　",E140,I140="*",0.5,I140="**",E140/2,I140="***",0)</f>
        <v>0.25</v>
      </c>
      <c r="I140" s="9" t="s">
        <v>29</v>
      </c>
      <c r="K140" s="66" t="str">
        <f>IF(D140="","",IF(COUNTIF(D140,"*TRE*")&gt;=1,"0.8",IF(AND(COUNTIF($D$4,"*テクニカル*")&gt;=1,COUNTIF(D140,"*HYBRID*")&gt;=1),"0.4",IF(AND(COUNTIF($D$4,"*フリー*")&gt;=1,COUNTIF(D140,"*HYBRID*")&gt;=1),"0.5",IF(AND(COUNTIF(D129,"*アクロ*")&gt;=1,COUNTIF(D140,"*HYBRID*")&gt;=1),"0.5",IF(AND(COUNTIF($D$4,"*テクニカル*")&gt;=1,COUNTIF(D140,"*Acro*")&gt;=1),"0.7",IF(AND(COUNTIF($D$4,"*フリー*")&gt;=1,COUNTIF(D140,"*Acro*")&gt;=1),"0.5",IF(AND(COUNTIF($D$4,"*アクロ*")&gt;=1,COUNTIF(D140,"*Acro*")&gt;=1),"0.8",IF(AND(COUNTIF($D$4,"*テクニカル*")&gt;=1,COUNTIF(D140,"*Acro*")&gt;=1),"0.7",IF(AND(COUNTIF($D$4,"*フリー*")&gt;=1,COUNTIF(D140,"*Acro*")&gt;=1),"0.5",IF(AND(COUNTIF($D$4,"*アクロ*")&gt;=1,COUNTIF(D140,"*Acro*")&gt;=1),"0.8")))))))))))</f>
        <v>0.5</v>
      </c>
      <c r="M140" s="16">
        <v>8</v>
      </c>
      <c r="O140" s="16">
        <v>8</v>
      </c>
      <c r="Q140" s="16">
        <v>8</v>
      </c>
      <c r="S140" s="16">
        <v>8</v>
      </c>
      <c r="U140" s="16">
        <v>8</v>
      </c>
      <c r="W140" s="11">
        <f>ROUND((SUM(M140:U140)-MAX(M140:U140)-MIN(M140:U140))/3,4)</f>
        <v>8</v>
      </c>
      <c r="Y140" s="11">
        <f>IF(D140="","",ROUND(W140*G140*K140,4))</f>
        <v>1</v>
      </c>
      <c r="AA140" s="65"/>
      <c r="AB140" s="2">
        <f>IF(D140="","",Y154+Y161-AA140-AA141)</f>
        <v>71.346800000000002</v>
      </c>
      <c r="AD140" s="42" t="str">
        <f>D132</f>
        <v>柏アーティスティックスイミングクラブ</v>
      </c>
      <c r="AE140" s="42" t="str">
        <f>D133</f>
        <v>柏アーティスティックスイミングクラブA</v>
      </c>
      <c r="AF140" s="42" t="str">
        <f>D134</f>
        <v>内藤ななみ/花藤はるか/松藤まりな/山藤やくみ</v>
      </c>
      <c r="AG140" s="42" t="str">
        <f>D135</f>
        <v>来藤らんらん/若藤わかな</v>
      </c>
      <c r="AH140" s="42">
        <f>Y154</f>
        <v>30.096799999999998</v>
      </c>
      <c r="AI140" s="44">
        <f>Y161</f>
        <v>41.25</v>
      </c>
      <c r="AJ140" s="42">
        <f>AA141</f>
        <v>0</v>
      </c>
    </row>
    <row r="141" spans="1:36">
      <c r="C141" s="4">
        <v>2</v>
      </c>
      <c r="D141" s="47" t="s">
        <v>178</v>
      </c>
      <c r="E141" s="71">
        <v>5.95</v>
      </c>
      <c r="G141" s="15">
        <f t="shared" ref="G141:G150" si="16">_xlfn.IFS(I141="　",E141,I141="*",0.5,I141="**",E141/2,I141="***",0)</f>
        <v>0.5</v>
      </c>
      <c r="I141" s="9" t="s">
        <v>28</v>
      </c>
      <c r="K141" s="66" t="str">
        <f t="shared" ref="K141:K150" si="17">IF(D141="","",IF(COUNTIF(D141,"*TRE*")&gt;=1,"0.8",IF(AND(COUNTIF($D$4,"*テクニカル*")&gt;=1,COUNTIF(D141,"*HYBRID*")&gt;=1),"0.4",IF(AND(COUNTIF($D$4,"*フリー*")&gt;=1,COUNTIF(D141,"*HYBRID*")&gt;=1),"0.5",IF(AND(COUNTIF(D130,"*アクロ*")&gt;=1,COUNTIF(D141,"*HYBRID*")&gt;=1),"0.5",IF(AND(COUNTIF($D$4,"*テクニカル*")&gt;=1,COUNTIF(D141,"*Acro*")&gt;=1),"0.7",IF(AND(COUNTIF($D$4,"*フリー*")&gt;=1,COUNTIF(D141,"*Acro*")&gt;=1),"0.5",IF(AND(COUNTIF($D$4,"*アクロ*")&gt;=1,COUNTIF(D141,"*Acro*")&gt;=1),"0.8",IF(AND(COUNTIF($D$4,"*テクニカル*")&gt;=1,COUNTIF(D141,"*Acro*")&gt;=1),"0.7",IF(AND(COUNTIF($D$4,"*フリー*")&gt;=1,COUNTIF(D141,"*Acro*")&gt;=1),"0.5",IF(AND(COUNTIF($D$4,"*アクロ*")&gt;=1,COUNTIF(D141,"*Acro*")&gt;=1),"0.8")))))))))))</f>
        <v>0.5</v>
      </c>
      <c r="M141" s="16">
        <v>7</v>
      </c>
      <c r="O141" s="16">
        <v>6</v>
      </c>
      <c r="Q141" s="16">
        <v>7.25</v>
      </c>
      <c r="S141" s="16">
        <v>6</v>
      </c>
      <c r="U141" s="16">
        <v>6</v>
      </c>
      <c r="W141" s="11">
        <f t="shared" ref="W141:W150" si="18">ROUND((SUM(M141:U141)-MAX(M141:U141)-MIN(M141:U141))/3,4)</f>
        <v>6.3333000000000004</v>
      </c>
      <c r="Y141" s="11">
        <f t="shared" ref="Y141:Y150" si="19">IF(D141="","",ROUND(W141*G141*K141,4))</f>
        <v>1.5832999999999999</v>
      </c>
      <c r="AA141" s="65"/>
    </row>
    <row r="142" spans="1:36">
      <c r="C142" s="4">
        <v>3</v>
      </c>
      <c r="D142" s="47" t="s">
        <v>3</v>
      </c>
      <c r="E142" s="71">
        <v>2.1</v>
      </c>
      <c r="G142" s="15">
        <f t="shared" si="16"/>
        <v>1.05</v>
      </c>
      <c r="I142" s="9" t="s">
        <v>30</v>
      </c>
      <c r="K142" s="66" t="str">
        <f t="shared" si="17"/>
        <v>0.8</v>
      </c>
      <c r="M142" s="16">
        <v>6.5</v>
      </c>
      <c r="O142" s="16">
        <v>7.5</v>
      </c>
      <c r="Q142" s="16">
        <v>7</v>
      </c>
      <c r="S142" s="16">
        <v>6.75</v>
      </c>
      <c r="U142" s="16">
        <v>7</v>
      </c>
      <c r="W142" s="11">
        <f t="shared" si="18"/>
        <v>6.9166999999999996</v>
      </c>
      <c r="Y142" s="11">
        <f t="shared" si="19"/>
        <v>5.81</v>
      </c>
    </row>
    <row r="143" spans="1:36">
      <c r="C143" s="4">
        <v>4</v>
      </c>
      <c r="D143" s="47" t="s">
        <v>4</v>
      </c>
      <c r="E143" s="71">
        <v>0.1</v>
      </c>
      <c r="G143" s="15">
        <f t="shared" si="16"/>
        <v>0</v>
      </c>
      <c r="I143" s="9" t="s">
        <v>31</v>
      </c>
      <c r="K143" s="66" t="str">
        <f t="shared" si="17"/>
        <v>0.5</v>
      </c>
      <c r="M143" s="16">
        <v>7.25</v>
      </c>
      <c r="O143" s="16">
        <v>6.75</v>
      </c>
      <c r="Q143" s="16">
        <v>6</v>
      </c>
      <c r="S143" s="16">
        <v>7.25</v>
      </c>
      <c r="U143" s="16">
        <v>6.5</v>
      </c>
      <c r="W143" s="11">
        <f t="shared" si="18"/>
        <v>6.8333000000000004</v>
      </c>
      <c r="Y143" s="11">
        <f t="shared" si="19"/>
        <v>0</v>
      </c>
    </row>
    <row r="144" spans="1:36">
      <c r="C144" s="4">
        <v>5</v>
      </c>
      <c r="D144" s="47" t="s">
        <v>3</v>
      </c>
      <c r="E144" s="71">
        <v>2.1</v>
      </c>
      <c r="G144" s="15">
        <f t="shared" si="16"/>
        <v>2.1</v>
      </c>
      <c r="I144" s="9" t="s">
        <v>29</v>
      </c>
      <c r="K144" s="66" t="str">
        <f t="shared" si="17"/>
        <v>0.8</v>
      </c>
      <c r="M144" s="16">
        <v>6</v>
      </c>
      <c r="O144" s="16">
        <v>7.25</v>
      </c>
      <c r="Q144" s="16">
        <v>6.75</v>
      </c>
      <c r="S144" s="16">
        <v>6.75</v>
      </c>
      <c r="U144" s="16">
        <v>7.25</v>
      </c>
      <c r="W144" s="11">
        <f t="shared" si="18"/>
        <v>6.9166999999999996</v>
      </c>
      <c r="Y144" s="11">
        <f t="shared" si="19"/>
        <v>11.620100000000001</v>
      </c>
    </row>
    <row r="145" spans="3:25">
      <c r="C145" s="4">
        <v>6</v>
      </c>
      <c r="D145" s="47" t="s">
        <v>5</v>
      </c>
      <c r="E145" s="71">
        <v>2.7</v>
      </c>
      <c r="G145" s="15">
        <f t="shared" si="16"/>
        <v>0.5</v>
      </c>
      <c r="I145" s="9" t="s">
        <v>28</v>
      </c>
      <c r="K145" s="66" t="str">
        <f t="shared" si="17"/>
        <v>0.8</v>
      </c>
      <c r="M145" s="16">
        <v>7.5</v>
      </c>
      <c r="O145" s="16">
        <v>7</v>
      </c>
      <c r="Q145" s="16">
        <v>7.25</v>
      </c>
      <c r="S145" s="16">
        <v>7.25</v>
      </c>
      <c r="U145" s="16">
        <v>6</v>
      </c>
      <c r="W145" s="11">
        <f t="shared" si="18"/>
        <v>7.1666999999999996</v>
      </c>
      <c r="Y145" s="11">
        <f t="shared" si="19"/>
        <v>2.8666999999999998</v>
      </c>
    </row>
    <row r="146" spans="3:25">
      <c r="C146" s="4">
        <v>7</v>
      </c>
      <c r="D146" s="47" t="s">
        <v>6</v>
      </c>
      <c r="E146" s="71">
        <v>1.2</v>
      </c>
      <c r="G146" s="15">
        <f t="shared" si="16"/>
        <v>0.6</v>
      </c>
      <c r="I146" s="9" t="s">
        <v>30</v>
      </c>
      <c r="K146" s="66" t="str">
        <f t="shared" si="17"/>
        <v>0.5</v>
      </c>
      <c r="M146" s="16">
        <v>6.75</v>
      </c>
      <c r="O146" s="16">
        <v>6</v>
      </c>
      <c r="Q146" s="16">
        <v>7</v>
      </c>
      <c r="S146" s="16">
        <v>7</v>
      </c>
      <c r="U146" s="16">
        <v>6.75</v>
      </c>
      <c r="W146" s="11">
        <f t="shared" si="18"/>
        <v>6.8333000000000004</v>
      </c>
      <c r="Y146" s="11">
        <f t="shared" si="19"/>
        <v>2.0499999999999998</v>
      </c>
    </row>
    <row r="147" spans="3:25">
      <c r="C147" s="4">
        <v>8</v>
      </c>
      <c r="D147" s="47" t="s">
        <v>178</v>
      </c>
      <c r="E147" s="71">
        <v>2.7</v>
      </c>
      <c r="G147" s="15">
        <f t="shared" si="16"/>
        <v>0</v>
      </c>
      <c r="I147" s="9" t="s">
        <v>31</v>
      </c>
      <c r="K147" s="66" t="str">
        <f t="shared" si="17"/>
        <v>0.5</v>
      </c>
      <c r="M147" s="16">
        <v>7.25</v>
      </c>
      <c r="O147" s="16">
        <v>7</v>
      </c>
      <c r="Q147" s="16">
        <v>7.75</v>
      </c>
      <c r="S147" s="16">
        <v>6</v>
      </c>
      <c r="U147" s="16">
        <v>7.25</v>
      </c>
      <c r="W147" s="11">
        <f t="shared" si="18"/>
        <v>7.1666999999999996</v>
      </c>
      <c r="Y147" s="11">
        <f t="shared" si="19"/>
        <v>0</v>
      </c>
    </row>
    <row r="148" spans="3:25">
      <c r="C148" s="4">
        <v>9</v>
      </c>
      <c r="D148" s="47" t="s">
        <v>178</v>
      </c>
      <c r="E148" s="71">
        <v>0.2</v>
      </c>
      <c r="G148" s="15">
        <f t="shared" si="16"/>
        <v>0.5</v>
      </c>
      <c r="I148" s="9" t="s">
        <v>28</v>
      </c>
      <c r="K148" s="66" t="str">
        <f t="shared" si="17"/>
        <v>0.5</v>
      </c>
      <c r="M148" s="16">
        <v>7</v>
      </c>
      <c r="O148" s="16">
        <v>6.5</v>
      </c>
      <c r="Q148" s="16">
        <v>7.25</v>
      </c>
      <c r="S148" s="16">
        <v>6.75</v>
      </c>
      <c r="U148" s="16">
        <v>7</v>
      </c>
      <c r="W148" s="11">
        <f t="shared" si="18"/>
        <v>6.9166999999999996</v>
      </c>
      <c r="Y148" s="11">
        <f t="shared" si="19"/>
        <v>1.7292000000000001</v>
      </c>
    </row>
    <row r="149" spans="3:25">
      <c r="C149" s="4">
        <v>10</v>
      </c>
      <c r="D149" s="47" t="s">
        <v>178</v>
      </c>
      <c r="E149" s="71">
        <v>0.3</v>
      </c>
      <c r="G149" s="15">
        <f t="shared" si="16"/>
        <v>0.5</v>
      </c>
      <c r="I149" s="9" t="s">
        <v>28</v>
      </c>
      <c r="K149" s="66" t="str">
        <f t="shared" si="17"/>
        <v>0.5</v>
      </c>
      <c r="M149" s="16">
        <v>7.75</v>
      </c>
      <c r="O149" s="16">
        <v>7.25</v>
      </c>
      <c r="Q149" s="16">
        <v>7</v>
      </c>
      <c r="S149" s="16">
        <v>6.75</v>
      </c>
      <c r="U149" s="16">
        <v>7.25</v>
      </c>
      <c r="W149" s="11">
        <f t="shared" si="18"/>
        <v>7.1666999999999996</v>
      </c>
      <c r="Y149" s="11">
        <f t="shared" si="19"/>
        <v>1.7917000000000001</v>
      </c>
    </row>
    <row r="150" spans="3:25">
      <c r="C150" s="6">
        <v>11</v>
      </c>
      <c r="D150" s="47" t="s">
        <v>178</v>
      </c>
      <c r="E150" s="71">
        <v>0.04</v>
      </c>
      <c r="G150" s="15">
        <f t="shared" si="16"/>
        <v>0.5</v>
      </c>
      <c r="I150" s="9" t="s">
        <v>28</v>
      </c>
      <c r="K150" s="66" t="str">
        <f t="shared" si="17"/>
        <v>0.5</v>
      </c>
      <c r="M150" s="16">
        <v>7.25</v>
      </c>
      <c r="O150" s="16">
        <v>6</v>
      </c>
      <c r="Q150" s="16">
        <v>6.5</v>
      </c>
      <c r="S150" s="16">
        <v>7.25</v>
      </c>
      <c r="U150" s="16">
        <v>6</v>
      </c>
      <c r="W150" s="11">
        <f t="shared" si="18"/>
        <v>6.5833000000000004</v>
      </c>
      <c r="Y150" s="11">
        <f t="shared" si="19"/>
        <v>1.6457999999999999</v>
      </c>
    </row>
    <row r="151" spans="3:25">
      <c r="U151" s="13" t="s">
        <v>33</v>
      </c>
      <c r="Y151" s="11">
        <f>SUM(Y140:Y150)</f>
        <v>30.096799999999998</v>
      </c>
    </row>
    <row r="152" spans="3:25">
      <c r="C152" s="10" t="s">
        <v>32</v>
      </c>
      <c r="U152" s="13" t="s">
        <v>34</v>
      </c>
      <c r="Y152" s="30"/>
    </row>
    <row r="153" spans="3:25">
      <c r="U153" s="13" t="s">
        <v>35</v>
      </c>
      <c r="Y153" s="30"/>
    </row>
    <row r="154" spans="3:25">
      <c r="U154" s="13" t="s">
        <v>36</v>
      </c>
      <c r="Y154" s="11">
        <f>Y151-Y152-Y153</f>
        <v>30.096799999999998</v>
      </c>
    </row>
    <row r="155" spans="3:25" ht="15">
      <c r="D155" s="14" t="s">
        <v>37</v>
      </c>
      <c r="U155" s="13"/>
    </row>
    <row r="156" spans="3:25">
      <c r="D156" s="2" t="s">
        <v>38</v>
      </c>
      <c r="K156" s="89" t="str">
        <f>IF($D$6="係数を選択","0.0",$D$6)</f>
        <v>0.0</v>
      </c>
      <c r="M156" s="16">
        <v>7</v>
      </c>
      <c r="O156" s="16">
        <v>6.5</v>
      </c>
      <c r="Q156" s="16">
        <v>7.25</v>
      </c>
      <c r="S156" s="16">
        <v>6.75</v>
      </c>
      <c r="U156" s="16">
        <v>7</v>
      </c>
      <c r="Y156" s="11">
        <f>ROUND((SUM(M156:U156)-MAX(M156:U156)-MIN(M156:U156))*K156,4)</f>
        <v>0</v>
      </c>
    </row>
    <row r="157" spans="3:25">
      <c r="D157" s="2" t="s">
        <v>39</v>
      </c>
      <c r="K157" s="8">
        <v>1</v>
      </c>
      <c r="M157" s="16">
        <v>7.75</v>
      </c>
      <c r="O157" s="16">
        <v>7.25</v>
      </c>
      <c r="Q157" s="16">
        <v>7</v>
      </c>
      <c r="S157" s="16">
        <v>6.75</v>
      </c>
      <c r="U157" s="16">
        <v>7.25</v>
      </c>
      <c r="Y157" s="11">
        <f>ROUND((SUM(M157:U157)-MAX(M157:U157)-MIN(M157:U157))*K157,4)</f>
        <v>21.5</v>
      </c>
    </row>
    <row r="158" spans="3:25">
      <c r="D158" s="2" t="s">
        <v>40</v>
      </c>
      <c r="K158" s="8">
        <v>1</v>
      </c>
      <c r="M158" s="16">
        <v>7.25</v>
      </c>
      <c r="O158" s="16">
        <v>6</v>
      </c>
      <c r="Q158" s="16">
        <v>6.5</v>
      </c>
      <c r="S158" s="16">
        <v>7.25</v>
      </c>
      <c r="U158" s="16">
        <v>6</v>
      </c>
      <c r="Y158" s="11">
        <f>ROUND((SUM(M158:U158)-MAX(M158:U158)-MIN(M158:U158))*K158,4)</f>
        <v>19.75</v>
      </c>
    </row>
    <row r="159" spans="3:25">
      <c r="U159" s="13" t="s">
        <v>41</v>
      </c>
      <c r="Y159" s="11">
        <f>SUM(Y156:Y158)</f>
        <v>41.25</v>
      </c>
    </row>
    <row r="160" spans="3:25">
      <c r="U160" s="13" t="s">
        <v>42</v>
      </c>
      <c r="Y160" s="30"/>
    </row>
    <row r="161" spans="1:36">
      <c r="U161" s="13" t="s">
        <v>43</v>
      </c>
      <c r="Y161" s="11">
        <f>Y159-Y160</f>
        <v>41.25</v>
      </c>
    </row>
    <row r="163" spans="1:36">
      <c r="C163" s="3" t="s">
        <v>8</v>
      </c>
      <c r="D163" s="48" t="s">
        <v>92</v>
      </c>
      <c r="E163" s="69"/>
    </row>
    <row r="164" spans="1:36">
      <c r="C164" s="3" t="s">
        <v>9</v>
      </c>
      <c r="D164" s="49" t="s">
        <v>93</v>
      </c>
      <c r="E164" s="69"/>
    </row>
    <row r="165" spans="1:36">
      <c r="C165" s="3" t="s">
        <v>10</v>
      </c>
      <c r="D165" s="49" t="s">
        <v>188</v>
      </c>
      <c r="E165" s="69"/>
    </row>
    <row r="166" spans="1:36">
      <c r="C166" s="3" t="s">
        <v>11</v>
      </c>
      <c r="D166" s="45" t="s">
        <v>16</v>
      </c>
      <c r="E166" s="69"/>
      <c r="AA166" s="50" t="s">
        <v>173</v>
      </c>
      <c r="AD166" s="2" t="s">
        <v>57</v>
      </c>
    </row>
    <row r="167" spans="1:36" ht="6.75" customHeight="1">
      <c r="C167" s="4"/>
      <c r="D167" s="45"/>
      <c r="E167" s="69"/>
      <c r="AA167" s="50"/>
    </row>
    <row r="168" spans="1:36" ht="15">
      <c r="A168" s="2" t="s">
        <v>26</v>
      </c>
      <c r="B168" s="17" t="s">
        <v>44</v>
      </c>
      <c r="C168" s="3" t="s">
        <v>12</v>
      </c>
      <c r="D168" s="45" t="s">
        <v>1</v>
      </c>
      <c r="E168" s="69">
        <v>11.770000000000001</v>
      </c>
      <c r="M168" s="7" t="s">
        <v>17</v>
      </c>
      <c r="O168" s="7" t="s">
        <v>18</v>
      </c>
      <c r="Q168" s="7" t="s">
        <v>19</v>
      </c>
      <c r="S168" s="7" t="s">
        <v>20</v>
      </c>
      <c r="U168" s="7" t="s">
        <v>21</v>
      </c>
      <c r="W168" s="11" t="s">
        <v>22</v>
      </c>
      <c r="Y168" s="11" t="s">
        <v>23</v>
      </c>
      <c r="AA168" s="50" t="s">
        <v>174</v>
      </c>
      <c r="AB168" s="2" t="s">
        <v>25</v>
      </c>
      <c r="AD168" s="3" t="s">
        <v>8</v>
      </c>
      <c r="AE168" s="3" t="s">
        <v>9</v>
      </c>
      <c r="AF168" s="3" t="s">
        <v>10</v>
      </c>
      <c r="AG168" s="3" t="s">
        <v>11</v>
      </c>
      <c r="AH168" s="5" t="s">
        <v>2</v>
      </c>
      <c r="AI168" s="14" t="s">
        <v>37</v>
      </c>
      <c r="AJ168" s="2" t="s">
        <v>24</v>
      </c>
    </row>
    <row r="169" spans="1:36" ht="6.75" customHeight="1">
      <c r="C169" s="4"/>
      <c r="D169" s="45"/>
      <c r="E169" s="69"/>
    </row>
    <row r="170" spans="1:36" ht="15">
      <c r="D170" s="46" t="s">
        <v>2</v>
      </c>
      <c r="E170" s="70" t="s">
        <v>13</v>
      </c>
      <c r="G170" s="2" t="s">
        <v>27</v>
      </c>
      <c r="I170" s="2" t="s">
        <v>14</v>
      </c>
      <c r="K170" s="2" t="s">
        <v>15</v>
      </c>
    </row>
    <row r="171" spans="1:36">
      <c r="A171" s="2">
        <f>RANK(AB171,$AB$16:$AB$627,0)</f>
        <v>9</v>
      </c>
      <c r="B171" s="12">
        <v>6</v>
      </c>
      <c r="C171" s="4">
        <v>1</v>
      </c>
      <c r="D171" s="47" t="s">
        <v>178</v>
      </c>
      <c r="E171" s="71">
        <v>0.25</v>
      </c>
      <c r="G171" s="15">
        <f>_xlfn.IFS(I171="　",E171,I171="*",0.5,I171="**",E171/2,I171="***",0)</f>
        <v>0.25</v>
      </c>
      <c r="I171" s="9" t="s">
        <v>29</v>
      </c>
      <c r="K171" s="66" t="str">
        <f>IF(D171="","",IF(COUNTIF(D171,"*TRE*")&gt;=1,"0.8",IF(AND(COUNTIF($D$4,"*テクニカル*")&gt;=1,COUNTIF(D171,"*HYBRID*")&gt;=1),"0.4",IF(AND(COUNTIF($D$4,"*フリー*")&gt;=1,COUNTIF(D171,"*HYBRID*")&gt;=1),"0.5",IF(AND(COUNTIF(D160,"*アクロ*")&gt;=1,COUNTIF(D171,"*HYBRID*")&gt;=1),"0.5",IF(AND(COUNTIF($D$4,"*テクニカル*")&gt;=1,COUNTIF(D171,"*Acro*")&gt;=1),"0.7",IF(AND(COUNTIF($D$4,"*フリー*")&gt;=1,COUNTIF(D171,"*Acro*")&gt;=1),"0.5",IF(AND(COUNTIF($D$4,"*アクロ*")&gt;=1,COUNTIF(D171,"*Acro*")&gt;=1),"0.8",IF(AND(COUNTIF($D$4,"*テクニカル*")&gt;=1,COUNTIF(D171,"*Acro*")&gt;=1),"0.7",IF(AND(COUNTIF($D$4,"*フリー*")&gt;=1,COUNTIF(D171,"*Acro*")&gt;=1),"0.5",IF(AND(COUNTIF($D$4,"*アクロ*")&gt;=1,COUNTIF(D171,"*Acro*")&gt;=1),"0.8")))))))))))</f>
        <v>0.5</v>
      </c>
      <c r="M171" s="16">
        <v>7.5</v>
      </c>
      <c r="O171" s="16">
        <v>7.5</v>
      </c>
      <c r="Q171" s="16">
        <v>7.5</v>
      </c>
      <c r="S171" s="16">
        <v>7.5</v>
      </c>
      <c r="U171" s="16">
        <v>7.5</v>
      </c>
      <c r="W171" s="11">
        <f>ROUND((SUM(M171:U171)-MAX(M171:U171)-MIN(M171:U171))/3,4)</f>
        <v>7.5</v>
      </c>
      <c r="Y171" s="11">
        <f>IF(D171="","",ROUND(W171*G171*K171,4))</f>
        <v>0.9375</v>
      </c>
      <c r="AA171" s="65"/>
      <c r="AB171" s="2">
        <f>IF(D171="","",Y185+Y192-AA171-AA172)</f>
        <v>70.284300000000002</v>
      </c>
      <c r="AD171" s="42" t="str">
        <f>D163</f>
        <v>筑波アーティスティックスイミングクラブ</v>
      </c>
      <c r="AE171" s="42" t="str">
        <f>D164</f>
        <v>筑波アーティスティックスイミングクラブA</v>
      </c>
      <c r="AF171" s="42" t="str">
        <f>D165</f>
        <v>花藤はるか/松藤まりな/山藤やくみ</v>
      </c>
      <c r="AG171" s="42" t="str">
        <f>D166</f>
        <v>来藤らんらん/若藤わかな</v>
      </c>
      <c r="AH171" s="42">
        <f>Y185</f>
        <v>30.034299999999998</v>
      </c>
      <c r="AI171" s="44">
        <f>Y192</f>
        <v>41.25</v>
      </c>
      <c r="AJ171" s="42">
        <f>AA172</f>
        <v>1</v>
      </c>
    </row>
    <row r="172" spans="1:36">
      <c r="C172" s="4">
        <v>2</v>
      </c>
      <c r="D172" s="47" t="s">
        <v>178</v>
      </c>
      <c r="E172" s="71">
        <v>5.95</v>
      </c>
      <c r="G172" s="15">
        <f t="shared" ref="G172:G181" si="20">_xlfn.IFS(I172="　",E172,I172="*",0.5,I172="**",E172/2,I172="***",0)</f>
        <v>0.5</v>
      </c>
      <c r="I172" s="9" t="s">
        <v>28</v>
      </c>
      <c r="K172" s="66" t="str">
        <f t="shared" ref="K172:K181" si="21">IF(D172="","",IF(COUNTIF(D172,"*TRE*")&gt;=1,"0.8",IF(AND(COUNTIF($D$4,"*テクニカル*")&gt;=1,COUNTIF(D172,"*HYBRID*")&gt;=1),"0.4",IF(AND(COUNTIF($D$4,"*フリー*")&gt;=1,COUNTIF(D172,"*HYBRID*")&gt;=1),"0.5",IF(AND(COUNTIF(D161,"*アクロ*")&gt;=1,COUNTIF(D172,"*HYBRID*")&gt;=1),"0.5",IF(AND(COUNTIF($D$4,"*テクニカル*")&gt;=1,COUNTIF(D172,"*Acro*")&gt;=1),"0.7",IF(AND(COUNTIF($D$4,"*フリー*")&gt;=1,COUNTIF(D172,"*Acro*")&gt;=1),"0.5",IF(AND(COUNTIF($D$4,"*アクロ*")&gt;=1,COUNTIF(D172,"*Acro*")&gt;=1),"0.8",IF(AND(COUNTIF($D$4,"*テクニカル*")&gt;=1,COUNTIF(D172,"*Acro*")&gt;=1),"0.7",IF(AND(COUNTIF($D$4,"*フリー*")&gt;=1,COUNTIF(D172,"*Acro*")&gt;=1),"0.5",IF(AND(COUNTIF($D$4,"*アクロ*")&gt;=1,COUNTIF(D172,"*Acro*")&gt;=1),"0.8")))))))))))</f>
        <v>0.5</v>
      </c>
      <c r="M172" s="16">
        <v>7</v>
      </c>
      <c r="O172" s="16">
        <v>6</v>
      </c>
      <c r="Q172" s="16">
        <v>7.25</v>
      </c>
      <c r="S172" s="16">
        <v>6</v>
      </c>
      <c r="U172" s="16">
        <v>6</v>
      </c>
      <c r="W172" s="11">
        <f t="shared" ref="W172:W181" si="22">ROUND((SUM(M172:U172)-MAX(M172:U172)-MIN(M172:U172))/3,4)</f>
        <v>6.3333000000000004</v>
      </c>
      <c r="Y172" s="11">
        <f t="shared" ref="Y172:Y181" si="23">IF(D172="","",ROUND(W172*G172*K172,4))</f>
        <v>1.5832999999999999</v>
      </c>
      <c r="AA172" s="65">
        <v>1</v>
      </c>
    </row>
    <row r="173" spans="1:36">
      <c r="C173" s="4">
        <v>3</v>
      </c>
      <c r="D173" s="47" t="s">
        <v>3</v>
      </c>
      <c r="E173" s="71">
        <v>2.1</v>
      </c>
      <c r="G173" s="15">
        <f t="shared" si="20"/>
        <v>1.05</v>
      </c>
      <c r="I173" s="9" t="s">
        <v>30</v>
      </c>
      <c r="K173" s="66" t="str">
        <f t="shared" si="21"/>
        <v>0.8</v>
      </c>
      <c r="M173" s="16">
        <v>6.5</v>
      </c>
      <c r="O173" s="16">
        <v>7.5</v>
      </c>
      <c r="Q173" s="16">
        <v>7</v>
      </c>
      <c r="S173" s="16">
        <v>6.75</v>
      </c>
      <c r="U173" s="16">
        <v>7</v>
      </c>
      <c r="W173" s="11">
        <f t="shared" si="22"/>
        <v>6.9166999999999996</v>
      </c>
      <c r="Y173" s="11">
        <f t="shared" si="23"/>
        <v>5.81</v>
      </c>
    </row>
    <row r="174" spans="1:36">
      <c r="C174" s="4">
        <v>4</v>
      </c>
      <c r="D174" s="47" t="s">
        <v>4</v>
      </c>
      <c r="E174" s="71">
        <v>0.1</v>
      </c>
      <c r="G174" s="15">
        <f t="shared" si="20"/>
        <v>0</v>
      </c>
      <c r="I174" s="9" t="s">
        <v>31</v>
      </c>
      <c r="K174" s="66" t="str">
        <f t="shared" si="21"/>
        <v>0.5</v>
      </c>
      <c r="M174" s="16">
        <v>7.25</v>
      </c>
      <c r="O174" s="16">
        <v>6.75</v>
      </c>
      <c r="Q174" s="16">
        <v>6</v>
      </c>
      <c r="S174" s="16">
        <v>7.25</v>
      </c>
      <c r="U174" s="16">
        <v>6.5</v>
      </c>
      <c r="W174" s="11">
        <f t="shared" si="22"/>
        <v>6.8333000000000004</v>
      </c>
      <c r="Y174" s="11">
        <f t="shared" si="23"/>
        <v>0</v>
      </c>
    </row>
    <row r="175" spans="1:36">
      <c r="C175" s="4">
        <v>5</v>
      </c>
      <c r="D175" s="47" t="s">
        <v>3</v>
      </c>
      <c r="E175" s="71">
        <v>2.1</v>
      </c>
      <c r="G175" s="15">
        <f t="shared" si="20"/>
        <v>2.1</v>
      </c>
      <c r="I175" s="9" t="s">
        <v>29</v>
      </c>
      <c r="K175" s="66" t="str">
        <f t="shared" si="21"/>
        <v>0.8</v>
      </c>
      <c r="M175" s="16">
        <v>6</v>
      </c>
      <c r="O175" s="16">
        <v>7.25</v>
      </c>
      <c r="Q175" s="16">
        <v>6.75</v>
      </c>
      <c r="S175" s="16">
        <v>6.75</v>
      </c>
      <c r="U175" s="16">
        <v>7.25</v>
      </c>
      <c r="W175" s="11">
        <f t="shared" si="22"/>
        <v>6.9166999999999996</v>
      </c>
      <c r="Y175" s="11">
        <f t="shared" si="23"/>
        <v>11.620100000000001</v>
      </c>
    </row>
    <row r="176" spans="1:36">
      <c r="C176" s="4">
        <v>6</v>
      </c>
      <c r="D176" s="47" t="s">
        <v>5</v>
      </c>
      <c r="E176" s="71">
        <v>2.7</v>
      </c>
      <c r="G176" s="15">
        <f t="shared" si="20"/>
        <v>0.5</v>
      </c>
      <c r="I176" s="9" t="s">
        <v>28</v>
      </c>
      <c r="K176" s="66" t="str">
        <f t="shared" si="21"/>
        <v>0.8</v>
      </c>
      <c r="M176" s="16">
        <v>7.5</v>
      </c>
      <c r="O176" s="16">
        <v>7</v>
      </c>
      <c r="Q176" s="16">
        <v>7.25</v>
      </c>
      <c r="S176" s="16">
        <v>7.25</v>
      </c>
      <c r="U176" s="16">
        <v>6</v>
      </c>
      <c r="W176" s="11">
        <f t="shared" si="22"/>
        <v>7.1666999999999996</v>
      </c>
      <c r="Y176" s="11">
        <f t="shared" si="23"/>
        <v>2.8666999999999998</v>
      </c>
    </row>
    <row r="177" spans="3:25">
      <c r="C177" s="4">
        <v>7</v>
      </c>
      <c r="D177" s="47" t="s">
        <v>6</v>
      </c>
      <c r="E177" s="71">
        <v>1.2</v>
      </c>
      <c r="G177" s="15">
        <f t="shared" si="20"/>
        <v>0.6</v>
      </c>
      <c r="I177" s="9" t="s">
        <v>30</v>
      </c>
      <c r="K177" s="66" t="str">
        <f t="shared" si="21"/>
        <v>0.5</v>
      </c>
      <c r="M177" s="16">
        <v>6.75</v>
      </c>
      <c r="O177" s="16">
        <v>6</v>
      </c>
      <c r="Q177" s="16">
        <v>7</v>
      </c>
      <c r="S177" s="16">
        <v>7</v>
      </c>
      <c r="U177" s="16">
        <v>6.75</v>
      </c>
      <c r="W177" s="11">
        <f t="shared" si="22"/>
        <v>6.8333000000000004</v>
      </c>
      <c r="Y177" s="11">
        <f t="shared" si="23"/>
        <v>2.0499999999999998</v>
      </c>
    </row>
    <row r="178" spans="3:25">
      <c r="C178" s="4">
        <v>8</v>
      </c>
      <c r="D178" s="47" t="s">
        <v>178</v>
      </c>
      <c r="E178" s="71">
        <v>2.7</v>
      </c>
      <c r="G178" s="15">
        <f t="shared" si="20"/>
        <v>0</v>
      </c>
      <c r="I178" s="9" t="s">
        <v>31</v>
      </c>
      <c r="K178" s="66" t="str">
        <f t="shared" si="21"/>
        <v>0.5</v>
      </c>
      <c r="M178" s="16">
        <v>7.25</v>
      </c>
      <c r="O178" s="16">
        <v>7</v>
      </c>
      <c r="Q178" s="16">
        <v>7.75</v>
      </c>
      <c r="S178" s="16">
        <v>6</v>
      </c>
      <c r="U178" s="16">
        <v>7.25</v>
      </c>
      <c r="W178" s="11">
        <f t="shared" si="22"/>
        <v>7.1666999999999996</v>
      </c>
      <c r="Y178" s="11">
        <f t="shared" si="23"/>
        <v>0</v>
      </c>
    </row>
    <row r="179" spans="3:25">
      <c r="C179" s="4">
        <v>9</v>
      </c>
      <c r="D179" s="47" t="s">
        <v>178</v>
      </c>
      <c r="E179" s="71">
        <v>0.2</v>
      </c>
      <c r="G179" s="15">
        <f t="shared" si="20"/>
        <v>0.5</v>
      </c>
      <c r="I179" s="9" t="s">
        <v>28</v>
      </c>
      <c r="K179" s="66" t="str">
        <f t="shared" si="21"/>
        <v>0.5</v>
      </c>
      <c r="M179" s="16">
        <v>7</v>
      </c>
      <c r="O179" s="16">
        <v>6.5</v>
      </c>
      <c r="Q179" s="16">
        <v>7.25</v>
      </c>
      <c r="S179" s="16">
        <v>6.75</v>
      </c>
      <c r="U179" s="16">
        <v>7</v>
      </c>
      <c r="W179" s="11">
        <f t="shared" si="22"/>
        <v>6.9166999999999996</v>
      </c>
      <c r="Y179" s="11">
        <f t="shared" si="23"/>
        <v>1.7292000000000001</v>
      </c>
    </row>
    <row r="180" spans="3:25">
      <c r="C180" s="4">
        <v>10</v>
      </c>
      <c r="D180" s="47" t="s">
        <v>178</v>
      </c>
      <c r="E180" s="71">
        <v>0.3</v>
      </c>
      <c r="G180" s="15">
        <f t="shared" si="20"/>
        <v>0.5</v>
      </c>
      <c r="I180" s="9" t="s">
        <v>28</v>
      </c>
      <c r="K180" s="66" t="str">
        <f t="shared" si="21"/>
        <v>0.5</v>
      </c>
      <c r="M180" s="16">
        <v>7.75</v>
      </c>
      <c r="O180" s="16">
        <v>7.25</v>
      </c>
      <c r="Q180" s="16">
        <v>7</v>
      </c>
      <c r="S180" s="16">
        <v>6.75</v>
      </c>
      <c r="U180" s="16">
        <v>7.25</v>
      </c>
      <c r="W180" s="11">
        <f t="shared" si="22"/>
        <v>7.1666999999999996</v>
      </c>
      <c r="Y180" s="11">
        <f t="shared" si="23"/>
        <v>1.7917000000000001</v>
      </c>
    </row>
    <row r="181" spans="3:25">
      <c r="C181" s="6">
        <v>11</v>
      </c>
      <c r="D181" s="47" t="s">
        <v>178</v>
      </c>
      <c r="E181" s="71">
        <v>0.04</v>
      </c>
      <c r="G181" s="15">
        <f t="shared" si="20"/>
        <v>0.5</v>
      </c>
      <c r="I181" s="9" t="s">
        <v>28</v>
      </c>
      <c r="K181" s="66" t="str">
        <f t="shared" si="21"/>
        <v>0.5</v>
      </c>
      <c r="M181" s="16">
        <v>7.25</v>
      </c>
      <c r="O181" s="16">
        <v>6</v>
      </c>
      <c r="Q181" s="16">
        <v>6.5</v>
      </c>
      <c r="S181" s="16">
        <v>7.25</v>
      </c>
      <c r="U181" s="16">
        <v>6</v>
      </c>
      <c r="W181" s="11">
        <f t="shared" si="22"/>
        <v>6.5833000000000004</v>
      </c>
      <c r="Y181" s="11">
        <f t="shared" si="23"/>
        <v>1.6457999999999999</v>
      </c>
    </row>
    <row r="182" spans="3:25">
      <c r="U182" s="13" t="s">
        <v>33</v>
      </c>
      <c r="Y182" s="11">
        <f>SUM(Y171:Y181)</f>
        <v>30.034299999999998</v>
      </c>
    </row>
    <row r="183" spans="3:25">
      <c r="C183" s="10" t="s">
        <v>32</v>
      </c>
      <c r="U183" s="13" t="s">
        <v>34</v>
      </c>
      <c r="Y183" s="30"/>
    </row>
    <row r="184" spans="3:25">
      <c r="U184" s="13" t="s">
        <v>35</v>
      </c>
      <c r="Y184" s="30"/>
    </row>
    <row r="185" spans="3:25">
      <c r="U185" s="13" t="s">
        <v>36</v>
      </c>
      <c r="Y185" s="11">
        <f>Y182-Y183-Y184</f>
        <v>30.034299999999998</v>
      </c>
    </row>
    <row r="186" spans="3:25" ht="15">
      <c r="D186" s="14" t="s">
        <v>37</v>
      </c>
      <c r="U186" s="13"/>
    </row>
    <row r="187" spans="3:25">
      <c r="D187" s="2" t="s">
        <v>38</v>
      </c>
      <c r="K187" s="89" t="str">
        <f>IF($D$6="係数を選択","0.0",$D$6)</f>
        <v>0.0</v>
      </c>
      <c r="M187" s="16">
        <v>7</v>
      </c>
      <c r="O187" s="16">
        <v>6.5</v>
      </c>
      <c r="Q187" s="16">
        <v>7.25</v>
      </c>
      <c r="S187" s="16">
        <v>6.75</v>
      </c>
      <c r="U187" s="16">
        <v>7</v>
      </c>
      <c r="Y187" s="11">
        <f>ROUND((SUM(M187:U187)-MAX(M187:U187)-MIN(M187:U187))*K187,4)</f>
        <v>0</v>
      </c>
    </row>
    <row r="188" spans="3:25">
      <c r="D188" s="2" t="s">
        <v>39</v>
      </c>
      <c r="K188" s="8">
        <v>1</v>
      </c>
      <c r="M188" s="16">
        <v>7.75</v>
      </c>
      <c r="O188" s="16">
        <v>7.25</v>
      </c>
      <c r="Q188" s="16">
        <v>7</v>
      </c>
      <c r="S188" s="16">
        <v>6.75</v>
      </c>
      <c r="U188" s="16">
        <v>7.25</v>
      </c>
      <c r="Y188" s="11">
        <f>ROUND((SUM(M188:U188)-MAX(M188:U188)-MIN(M188:U188))*K188,4)</f>
        <v>21.5</v>
      </c>
    </row>
    <row r="189" spans="3:25">
      <c r="D189" s="2" t="s">
        <v>40</v>
      </c>
      <c r="K189" s="8">
        <v>1</v>
      </c>
      <c r="M189" s="16">
        <v>7.25</v>
      </c>
      <c r="O189" s="16">
        <v>6</v>
      </c>
      <c r="Q189" s="16">
        <v>6.5</v>
      </c>
      <c r="S189" s="16">
        <v>7.25</v>
      </c>
      <c r="U189" s="16">
        <v>6</v>
      </c>
      <c r="Y189" s="11">
        <f>ROUND((SUM(M189:U189)-MAX(M189:U189)-MIN(M189:U189))*K189,4)</f>
        <v>19.75</v>
      </c>
    </row>
    <row r="190" spans="3:25">
      <c r="U190" s="13" t="s">
        <v>41</v>
      </c>
      <c r="Y190" s="11">
        <f>SUM(Y187:Y189)</f>
        <v>41.25</v>
      </c>
    </row>
    <row r="191" spans="3:25">
      <c r="U191" s="13" t="s">
        <v>42</v>
      </c>
      <c r="Y191" s="30"/>
    </row>
    <row r="192" spans="3:25">
      <c r="U192" s="13" t="s">
        <v>43</v>
      </c>
      <c r="Y192" s="11">
        <f>Y190-Y191</f>
        <v>41.25</v>
      </c>
    </row>
    <row r="194" spans="1:36">
      <c r="C194" s="3" t="s">
        <v>8</v>
      </c>
      <c r="D194" s="48" t="s">
        <v>94</v>
      </c>
      <c r="E194" s="69"/>
    </row>
    <row r="195" spans="1:36">
      <c r="C195" s="3" t="s">
        <v>9</v>
      </c>
      <c r="D195" s="49" t="s">
        <v>95</v>
      </c>
      <c r="E195" s="69"/>
    </row>
    <row r="196" spans="1:36">
      <c r="C196" s="3" t="s">
        <v>10</v>
      </c>
      <c r="D196" s="49" t="s">
        <v>189</v>
      </c>
      <c r="E196" s="69"/>
    </row>
    <row r="197" spans="1:36">
      <c r="C197" s="3" t="s">
        <v>11</v>
      </c>
      <c r="D197" s="45" t="s">
        <v>16</v>
      </c>
      <c r="E197" s="69"/>
      <c r="AA197" s="50" t="s">
        <v>173</v>
      </c>
      <c r="AD197" s="2" t="s">
        <v>57</v>
      </c>
    </row>
    <row r="198" spans="1:36" ht="6.75" customHeight="1">
      <c r="C198" s="4"/>
      <c r="D198" s="45"/>
      <c r="E198" s="69"/>
      <c r="AA198" s="50"/>
    </row>
    <row r="199" spans="1:36" ht="15">
      <c r="A199" s="2" t="s">
        <v>26</v>
      </c>
      <c r="B199" s="17" t="s">
        <v>44</v>
      </c>
      <c r="C199" s="3" t="s">
        <v>12</v>
      </c>
      <c r="D199" s="45" t="s">
        <v>1</v>
      </c>
      <c r="E199" s="69">
        <v>11.770000000000001</v>
      </c>
      <c r="M199" s="7" t="s">
        <v>17</v>
      </c>
      <c r="O199" s="7" t="s">
        <v>18</v>
      </c>
      <c r="Q199" s="7" t="s">
        <v>19</v>
      </c>
      <c r="S199" s="7" t="s">
        <v>20</v>
      </c>
      <c r="U199" s="7" t="s">
        <v>21</v>
      </c>
      <c r="W199" s="11" t="s">
        <v>22</v>
      </c>
      <c r="Y199" s="11" t="s">
        <v>23</v>
      </c>
      <c r="AA199" s="50" t="s">
        <v>174</v>
      </c>
      <c r="AB199" s="2" t="s">
        <v>25</v>
      </c>
      <c r="AD199" s="3" t="s">
        <v>8</v>
      </c>
      <c r="AE199" s="3" t="s">
        <v>9</v>
      </c>
      <c r="AF199" s="3" t="s">
        <v>10</v>
      </c>
      <c r="AG199" s="3" t="s">
        <v>11</v>
      </c>
      <c r="AH199" s="5" t="s">
        <v>2</v>
      </c>
      <c r="AI199" s="14" t="s">
        <v>37</v>
      </c>
      <c r="AJ199" s="2" t="s">
        <v>24</v>
      </c>
    </row>
    <row r="200" spans="1:36" ht="6.75" customHeight="1">
      <c r="C200" s="4"/>
      <c r="D200" s="45"/>
      <c r="E200" s="69"/>
    </row>
    <row r="201" spans="1:36" ht="15">
      <c r="D201" s="46" t="s">
        <v>2</v>
      </c>
      <c r="E201" s="70" t="s">
        <v>13</v>
      </c>
      <c r="G201" s="2" t="s">
        <v>27</v>
      </c>
      <c r="I201" s="2" t="s">
        <v>14</v>
      </c>
      <c r="K201" s="2" t="s">
        <v>15</v>
      </c>
    </row>
    <row r="202" spans="1:36">
      <c r="A202" s="2">
        <f>RANK(AB202,$AB$16:$AB$627,0)</f>
        <v>18</v>
      </c>
      <c r="B202" s="12">
        <v>7</v>
      </c>
      <c r="C202" s="4">
        <v>1</v>
      </c>
      <c r="D202" s="47" t="s">
        <v>178</v>
      </c>
      <c r="E202" s="71">
        <v>0.25</v>
      </c>
      <c r="G202" s="15">
        <f>_xlfn.IFS(I202="　",E202,I202="*",0.5,I202="**",E202/2,I202="***",0)</f>
        <v>0.25</v>
      </c>
      <c r="I202" s="9" t="s">
        <v>29</v>
      </c>
      <c r="K202" s="66" t="str">
        <f>IF(D202="","",IF(COUNTIF(D202,"*TRE*")&gt;=1,"0.8",IF(AND(COUNTIF($D$4,"*テクニカル*")&gt;=1,COUNTIF(D202,"*HYBRID*")&gt;=1),"0.4",IF(AND(COUNTIF($D$4,"*フリー*")&gt;=1,COUNTIF(D202,"*HYBRID*")&gt;=1),"0.5",IF(AND(COUNTIF(D191,"*アクロ*")&gt;=1,COUNTIF(D202,"*HYBRID*")&gt;=1),"0.5",IF(AND(COUNTIF($D$4,"*テクニカル*")&gt;=1,COUNTIF(D202,"*Acro*")&gt;=1),"0.7",IF(AND(COUNTIF($D$4,"*フリー*")&gt;=1,COUNTIF(D202,"*Acro*")&gt;=1),"0.5",IF(AND(COUNTIF($D$4,"*アクロ*")&gt;=1,COUNTIF(D202,"*Acro*")&gt;=1),"0.8",IF(AND(COUNTIF($D$4,"*テクニカル*")&gt;=1,COUNTIF(D202,"*Acro*")&gt;=1),"0.7",IF(AND(COUNTIF($D$4,"*フリー*")&gt;=1,COUNTIF(D202,"*Acro*")&gt;=1),"0.5",IF(AND(COUNTIF($D$4,"*アクロ*")&gt;=1,COUNTIF(D202,"*Acro*")&gt;=1),"0.8")))))))))))</f>
        <v>0.5</v>
      </c>
      <c r="M202" s="16">
        <v>6</v>
      </c>
      <c r="O202" s="16">
        <v>6</v>
      </c>
      <c r="Q202" s="16">
        <v>6</v>
      </c>
      <c r="S202" s="16">
        <v>6</v>
      </c>
      <c r="U202" s="16">
        <v>6</v>
      </c>
      <c r="W202" s="11">
        <f>ROUND((SUM(M202:U202)-MAX(M202:U202)-MIN(M202:U202))/3,4)</f>
        <v>6</v>
      </c>
      <c r="Y202" s="11">
        <f>IF(D202="","",ROUND(W202*G202*K202,4))</f>
        <v>0.75</v>
      </c>
      <c r="AA202" s="65">
        <v>2</v>
      </c>
      <c r="AB202" s="2">
        <f>IF(D202="","",Y216+Y223-AA202-AA203)</f>
        <v>69.096800000000002</v>
      </c>
      <c r="AD202" s="42" t="str">
        <f>D194</f>
        <v>道頓堀アーティスティックスイミングクラブ</v>
      </c>
      <c r="AE202" s="42" t="str">
        <f>D195</f>
        <v>道頓堀アーティスティックスイミングクラブA</v>
      </c>
      <c r="AF202" s="42" t="str">
        <f>D196</f>
        <v>松藤まりな/山藤やくみ</v>
      </c>
      <c r="AG202" s="42" t="str">
        <f>D197</f>
        <v>来藤らんらん/若藤わかな</v>
      </c>
      <c r="AH202" s="42">
        <f>Y216</f>
        <v>29.846799999999998</v>
      </c>
      <c r="AI202" s="44">
        <f>Y223</f>
        <v>41.25</v>
      </c>
      <c r="AJ202" s="42">
        <f>AA203</f>
        <v>0</v>
      </c>
    </row>
    <row r="203" spans="1:36">
      <c r="C203" s="4">
        <v>2</v>
      </c>
      <c r="D203" s="47" t="s">
        <v>178</v>
      </c>
      <c r="E203" s="71">
        <v>5.95</v>
      </c>
      <c r="G203" s="15">
        <f t="shared" ref="G203:G212" si="24">_xlfn.IFS(I203="　",E203,I203="*",0.5,I203="**",E203/2,I203="***",0)</f>
        <v>0.5</v>
      </c>
      <c r="I203" s="9" t="s">
        <v>28</v>
      </c>
      <c r="K203" s="66" t="str">
        <f t="shared" ref="K203:K212" si="25">IF(D203="","",IF(COUNTIF(D203,"*TRE*")&gt;=1,"0.8",IF(AND(COUNTIF($D$4,"*テクニカル*")&gt;=1,COUNTIF(D203,"*HYBRID*")&gt;=1),"0.4",IF(AND(COUNTIF($D$4,"*フリー*")&gt;=1,COUNTIF(D203,"*HYBRID*")&gt;=1),"0.5",IF(AND(COUNTIF(D192,"*アクロ*")&gt;=1,COUNTIF(D203,"*HYBRID*")&gt;=1),"0.5",IF(AND(COUNTIF($D$4,"*テクニカル*")&gt;=1,COUNTIF(D203,"*Acro*")&gt;=1),"0.7",IF(AND(COUNTIF($D$4,"*フリー*")&gt;=1,COUNTIF(D203,"*Acro*")&gt;=1),"0.5",IF(AND(COUNTIF($D$4,"*アクロ*")&gt;=1,COUNTIF(D203,"*Acro*")&gt;=1),"0.8",IF(AND(COUNTIF($D$4,"*テクニカル*")&gt;=1,COUNTIF(D203,"*Acro*")&gt;=1),"0.7",IF(AND(COUNTIF($D$4,"*フリー*")&gt;=1,COUNTIF(D203,"*Acro*")&gt;=1),"0.5",IF(AND(COUNTIF($D$4,"*アクロ*")&gt;=1,COUNTIF(D203,"*Acro*")&gt;=1),"0.8")))))))))))</f>
        <v>0.5</v>
      </c>
      <c r="M203" s="16">
        <v>7</v>
      </c>
      <c r="O203" s="16">
        <v>6</v>
      </c>
      <c r="Q203" s="16">
        <v>7.25</v>
      </c>
      <c r="S203" s="16">
        <v>6</v>
      </c>
      <c r="U203" s="16">
        <v>6</v>
      </c>
      <c r="W203" s="11">
        <f t="shared" ref="W203:W212" si="26">ROUND((SUM(M203:U203)-MAX(M203:U203)-MIN(M203:U203))/3,4)</f>
        <v>6.3333000000000004</v>
      </c>
      <c r="Y203" s="11">
        <f t="shared" ref="Y203:Y212" si="27">IF(D203="","",ROUND(W203*G203*K203,4))</f>
        <v>1.5832999999999999</v>
      </c>
      <c r="AA203" s="65"/>
    </row>
    <row r="204" spans="1:36">
      <c r="C204" s="4">
        <v>3</v>
      </c>
      <c r="D204" s="47" t="s">
        <v>3</v>
      </c>
      <c r="E204" s="71">
        <v>2.1</v>
      </c>
      <c r="G204" s="15">
        <f t="shared" si="24"/>
        <v>1.05</v>
      </c>
      <c r="I204" s="9" t="s">
        <v>30</v>
      </c>
      <c r="K204" s="66" t="str">
        <f t="shared" si="25"/>
        <v>0.8</v>
      </c>
      <c r="M204" s="16">
        <v>6.5</v>
      </c>
      <c r="O204" s="16">
        <v>7.5</v>
      </c>
      <c r="Q204" s="16">
        <v>7</v>
      </c>
      <c r="S204" s="16">
        <v>6.75</v>
      </c>
      <c r="U204" s="16">
        <v>7</v>
      </c>
      <c r="W204" s="11">
        <f t="shared" si="26"/>
        <v>6.9166999999999996</v>
      </c>
      <c r="Y204" s="11">
        <f t="shared" si="27"/>
        <v>5.81</v>
      </c>
    </row>
    <row r="205" spans="1:36">
      <c r="C205" s="4">
        <v>4</v>
      </c>
      <c r="D205" s="47" t="s">
        <v>4</v>
      </c>
      <c r="E205" s="71">
        <v>0.1</v>
      </c>
      <c r="G205" s="15">
        <f t="shared" si="24"/>
        <v>0</v>
      </c>
      <c r="I205" s="9" t="s">
        <v>31</v>
      </c>
      <c r="K205" s="66" t="str">
        <f t="shared" si="25"/>
        <v>0.5</v>
      </c>
      <c r="M205" s="16">
        <v>7.25</v>
      </c>
      <c r="O205" s="16">
        <v>6.75</v>
      </c>
      <c r="Q205" s="16">
        <v>6</v>
      </c>
      <c r="S205" s="16">
        <v>7.25</v>
      </c>
      <c r="U205" s="16">
        <v>6.5</v>
      </c>
      <c r="W205" s="11">
        <f t="shared" si="26"/>
        <v>6.8333000000000004</v>
      </c>
      <c r="Y205" s="11">
        <f t="shared" si="27"/>
        <v>0</v>
      </c>
    </row>
    <row r="206" spans="1:36">
      <c r="C206" s="4">
        <v>5</v>
      </c>
      <c r="D206" s="47" t="s">
        <v>3</v>
      </c>
      <c r="E206" s="71">
        <v>2.1</v>
      </c>
      <c r="G206" s="15">
        <f t="shared" si="24"/>
        <v>2.1</v>
      </c>
      <c r="I206" s="9" t="s">
        <v>29</v>
      </c>
      <c r="K206" s="66" t="str">
        <f t="shared" si="25"/>
        <v>0.8</v>
      </c>
      <c r="M206" s="16">
        <v>6</v>
      </c>
      <c r="O206" s="16">
        <v>7.25</v>
      </c>
      <c r="Q206" s="16">
        <v>6.75</v>
      </c>
      <c r="S206" s="16">
        <v>6.75</v>
      </c>
      <c r="U206" s="16">
        <v>7.25</v>
      </c>
      <c r="W206" s="11">
        <f t="shared" si="26"/>
        <v>6.9166999999999996</v>
      </c>
      <c r="Y206" s="11">
        <f t="shared" si="27"/>
        <v>11.620100000000001</v>
      </c>
    </row>
    <row r="207" spans="1:36">
      <c r="C207" s="4">
        <v>6</v>
      </c>
      <c r="D207" s="47" t="s">
        <v>5</v>
      </c>
      <c r="E207" s="71">
        <v>2.7</v>
      </c>
      <c r="G207" s="15">
        <f t="shared" si="24"/>
        <v>0.5</v>
      </c>
      <c r="I207" s="9" t="s">
        <v>28</v>
      </c>
      <c r="K207" s="66" t="str">
        <f t="shared" si="25"/>
        <v>0.8</v>
      </c>
      <c r="M207" s="16">
        <v>7.5</v>
      </c>
      <c r="O207" s="16">
        <v>7</v>
      </c>
      <c r="Q207" s="16">
        <v>7.25</v>
      </c>
      <c r="S207" s="16">
        <v>7.25</v>
      </c>
      <c r="U207" s="16">
        <v>6</v>
      </c>
      <c r="W207" s="11">
        <f t="shared" si="26"/>
        <v>7.1666999999999996</v>
      </c>
      <c r="Y207" s="11">
        <f t="shared" si="27"/>
        <v>2.8666999999999998</v>
      </c>
    </row>
    <row r="208" spans="1:36">
      <c r="C208" s="4">
        <v>7</v>
      </c>
      <c r="D208" s="47" t="s">
        <v>6</v>
      </c>
      <c r="E208" s="71">
        <v>1.2</v>
      </c>
      <c r="G208" s="15">
        <f t="shared" si="24"/>
        <v>0.6</v>
      </c>
      <c r="I208" s="9" t="s">
        <v>30</v>
      </c>
      <c r="K208" s="66" t="str">
        <f t="shared" si="25"/>
        <v>0.5</v>
      </c>
      <c r="M208" s="16">
        <v>6.75</v>
      </c>
      <c r="O208" s="16">
        <v>6</v>
      </c>
      <c r="Q208" s="16">
        <v>7</v>
      </c>
      <c r="S208" s="16">
        <v>7</v>
      </c>
      <c r="U208" s="16">
        <v>6.75</v>
      </c>
      <c r="W208" s="11">
        <f t="shared" si="26"/>
        <v>6.8333000000000004</v>
      </c>
      <c r="Y208" s="11">
        <f t="shared" si="27"/>
        <v>2.0499999999999998</v>
      </c>
    </row>
    <row r="209" spans="3:25">
      <c r="C209" s="4">
        <v>8</v>
      </c>
      <c r="D209" s="47" t="s">
        <v>178</v>
      </c>
      <c r="E209" s="71">
        <v>2.7</v>
      </c>
      <c r="G209" s="15">
        <f t="shared" si="24"/>
        <v>0</v>
      </c>
      <c r="I209" s="9" t="s">
        <v>31</v>
      </c>
      <c r="K209" s="66" t="str">
        <f t="shared" si="25"/>
        <v>0.5</v>
      </c>
      <c r="M209" s="16">
        <v>7.25</v>
      </c>
      <c r="O209" s="16">
        <v>7</v>
      </c>
      <c r="Q209" s="16">
        <v>7.75</v>
      </c>
      <c r="S209" s="16">
        <v>6</v>
      </c>
      <c r="U209" s="16">
        <v>7.25</v>
      </c>
      <c r="W209" s="11">
        <f t="shared" si="26"/>
        <v>7.1666999999999996</v>
      </c>
      <c r="Y209" s="11">
        <f t="shared" si="27"/>
        <v>0</v>
      </c>
    </row>
    <row r="210" spans="3:25">
      <c r="C210" s="4">
        <v>9</v>
      </c>
      <c r="D210" s="47" t="s">
        <v>178</v>
      </c>
      <c r="E210" s="71">
        <v>0.2</v>
      </c>
      <c r="G210" s="15">
        <f t="shared" si="24"/>
        <v>0.5</v>
      </c>
      <c r="I210" s="9" t="s">
        <v>28</v>
      </c>
      <c r="K210" s="66" t="str">
        <f t="shared" si="25"/>
        <v>0.5</v>
      </c>
      <c r="M210" s="16">
        <v>7</v>
      </c>
      <c r="O210" s="16">
        <v>6.5</v>
      </c>
      <c r="Q210" s="16">
        <v>7.25</v>
      </c>
      <c r="S210" s="16">
        <v>6.75</v>
      </c>
      <c r="U210" s="16">
        <v>7</v>
      </c>
      <c r="W210" s="11">
        <f t="shared" si="26"/>
        <v>6.9166999999999996</v>
      </c>
      <c r="Y210" s="11">
        <f t="shared" si="27"/>
        <v>1.7292000000000001</v>
      </c>
    </row>
    <row r="211" spans="3:25">
      <c r="C211" s="4">
        <v>10</v>
      </c>
      <c r="D211" s="47" t="s">
        <v>178</v>
      </c>
      <c r="E211" s="71">
        <v>0.3</v>
      </c>
      <c r="G211" s="15">
        <f t="shared" si="24"/>
        <v>0.5</v>
      </c>
      <c r="I211" s="9" t="s">
        <v>28</v>
      </c>
      <c r="K211" s="66" t="str">
        <f t="shared" si="25"/>
        <v>0.5</v>
      </c>
      <c r="M211" s="16">
        <v>7.75</v>
      </c>
      <c r="O211" s="16">
        <v>7.25</v>
      </c>
      <c r="Q211" s="16">
        <v>7</v>
      </c>
      <c r="S211" s="16">
        <v>6.75</v>
      </c>
      <c r="U211" s="16">
        <v>7.25</v>
      </c>
      <c r="W211" s="11">
        <f t="shared" si="26"/>
        <v>7.1666999999999996</v>
      </c>
      <c r="Y211" s="11">
        <f t="shared" si="27"/>
        <v>1.7917000000000001</v>
      </c>
    </row>
    <row r="212" spans="3:25">
      <c r="C212" s="6">
        <v>11</v>
      </c>
      <c r="D212" s="47" t="s">
        <v>178</v>
      </c>
      <c r="E212" s="71">
        <v>0.04</v>
      </c>
      <c r="G212" s="15">
        <f t="shared" si="24"/>
        <v>0.5</v>
      </c>
      <c r="I212" s="9" t="s">
        <v>28</v>
      </c>
      <c r="K212" s="66" t="str">
        <f t="shared" si="25"/>
        <v>0.5</v>
      </c>
      <c r="M212" s="16">
        <v>7.25</v>
      </c>
      <c r="O212" s="16">
        <v>6</v>
      </c>
      <c r="Q212" s="16">
        <v>6.5</v>
      </c>
      <c r="S212" s="16">
        <v>7.25</v>
      </c>
      <c r="U212" s="16">
        <v>6</v>
      </c>
      <c r="W212" s="11">
        <f t="shared" si="26"/>
        <v>6.5833000000000004</v>
      </c>
      <c r="Y212" s="11">
        <f t="shared" si="27"/>
        <v>1.6457999999999999</v>
      </c>
    </row>
    <row r="213" spans="3:25">
      <c r="U213" s="13" t="s">
        <v>33</v>
      </c>
      <c r="Y213" s="11">
        <f>SUM(Y202:Y212)</f>
        <v>29.846799999999998</v>
      </c>
    </row>
    <row r="214" spans="3:25">
      <c r="C214" s="10" t="s">
        <v>32</v>
      </c>
      <c r="U214" s="13" t="s">
        <v>34</v>
      </c>
      <c r="Y214" s="30"/>
    </row>
    <row r="215" spans="3:25">
      <c r="U215" s="13" t="s">
        <v>35</v>
      </c>
      <c r="Y215" s="30"/>
    </row>
    <row r="216" spans="3:25">
      <c r="U216" s="13" t="s">
        <v>36</v>
      </c>
      <c r="Y216" s="11">
        <f>Y213-Y214-Y215</f>
        <v>29.846799999999998</v>
      </c>
    </row>
    <row r="217" spans="3:25" ht="15">
      <c r="D217" s="14" t="s">
        <v>37</v>
      </c>
      <c r="U217" s="13"/>
    </row>
    <row r="218" spans="3:25">
      <c r="D218" s="2" t="s">
        <v>38</v>
      </c>
      <c r="K218" s="89" t="str">
        <f>IF($D$6="係数を選択","0.0",$D$6)</f>
        <v>0.0</v>
      </c>
      <c r="M218" s="16">
        <v>7</v>
      </c>
      <c r="O218" s="16">
        <v>6.5</v>
      </c>
      <c r="Q218" s="16">
        <v>7.25</v>
      </c>
      <c r="S218" s="16">
        <v>6.75</v>
      </c>
      <c r="U218" s="16">
        <v>7</v>
      </c>
      <c r="Y218" s="11">
        <f>ROUND((SUM(M218:U218)-MAX(M218:U218)-MIN(M218:U218))*K218,4)</f>
        <v>0</v>
      </c>
    </row>
    <row r="219" spans="3:25">
      <c r="D219" s="2" t="s">
        <v>39</v>
      </c>
      <c r="K219" s="8">
        <v>1</v>
      </c>
      <c r="M219" s="16">
        <v>7.75</v>
      </c>
      <c r="O219" s="16">
        <v>7.25</v>
      </c>
      <c r="Q219" s="16">
        <v>7</v>
      </c>
      <c r="S219" s="16">
        <v>6.75</v>
      </c>
      <c r="U219" s="16">
        <v>7.25</v>
      </c>
      <c r="Y219" s="11">
        <f>ROUND((SUM(M219:U219)-MAX(M219:U219)-MIN(M219:U219))*K219,4)</f>
        <v>21.5</v>
      </c>
    </row>
    <row r="220" spans="3:25">
      <c r="D220" s="2" t="s">
        <v>40</v>
      </c>
      <c r="K220" s="8">
        <v>1</v>
      </c>
      <c r="M220" s="16">
        <v>7.25</v>
      </c>
      <c r="O220" s="16">
        <v>6</v>
      </c>
      <c r="Q220" s="16">
        <v>6.5</v>
      </c>
      <c r="S220" s="16">
        <v>7.25</v>
      </c>
      <c r="U220" s="16">
        <v>6</v>
      </c>
      <c r="Y220" s="11">
        <f>ROUND((SUM(M220:U220)-MAX(M220:U220)-MIN(M220:U220))*K220,4)</f>
        <v>19.75</v>
      </c>
    </row>
    <row r="221" spans="3:25">
      <c r="U221" s="13" t="s">
        <v>41</v>
      </c>
      <c r="Y221" s="11">
        <f>SUM(Y218:Y220)</f>
        <v>41.25</v>
      </c>
    </row>
    <row r="222" spans="3:25">
      <c r="U222" s="13" t="s">
        <v>42</v>
      </c>
      <c r="Y222" s="30"/>
    </row>
    <row r="223" spans="3:25">
      <c r="U223" s="13" t="s">
        <v>43</v>
      </c>
      <c r="Y223" s="11">
        <f>Y221-Y222</f>
        <v>41.25</v>
      </c>
    </row>
    <row r="225" spans="1:36">
      <c r="C225" s="3" t="s">
        <v>8</v>
      </c>
      <c r="D225" s="48" t="s">
        <v>96</v>
      </c>
      <c r="E225" s="69"/>
    </row>
    <row r="226" spans="1:36">
      <c r="C226" s="3" t="s">
        <v>9</v>
      </c>
      <c r="D226" s="49" t="s">
        <v>97</v>
      </c>
      <c r="E226" s="69"/>
    </row>
    <row r="227" spans="1:36">
      <c r="C227" s="3" t="s">
        <v>10</v>
      </c>
      <c r="D227" s="49" t="s">
        <v>190</v>
      </c>
      <c r="E227" s="69"/>
    </row>
    <row r="228" spans="1:36">
      <c r="C228" s="3" t="s">
        <v>11</v>
      </c>
      <c r="D228" s="45" t="s">
        <v>16</v>
      </c>
      <c r="E228" s="69"/>
      <c r="AA228" s="50" t="s">
        <v>173</v>
      </c>
      <c r="AD228" s="2" t="s">
        <v>57</v>
      </c>
    </row>
    <row r="229" spans="1:36" ht="6.75" customHeight="1">
      <c r="C229" s="4"/>
      <c r="D229" s="45"/>
      <c r="E229" s="69"/>
      <c r="AA229" s="50"/>
    </row>
    <row r="230" spans="1:36" ht="15">
      <c r="A230" s="2" t="s">
        <v>26</v>
      </c>
      <c r="B230" s="17" t="s">
        <v>44</v>
      </c>
      <c r="C230" s="3" t="s">
        <v>12</v>
      </c>
      <c r="D230" s="45" t="s">
        <v>1</v>
      </c>
      <c r="E230" s="69">
        <v>11.770000000000001</v>
      </c>
      <c r="M230" s="7" t="s">
        <v>17</v>
      </c>
      <c r="O230" s="7" t="s">
        <v>18</v>
      </c>
      <c r="Q230" s="7" t="s">
        <v>19</v>
      </c>
      <c r="S230" s="7" t="s">
        <v>20</v>
      </c>
      <c r="U230" s="7" t="s">
        <v>21</v>
      </c>
      <c r="W230" s="11" t="s">
        <v>22</v>
      </c>
      <c r="Y230" s="11" t="s">
        <v>23</v>
      </c>
      <c r="AA230" s="50" t="s">
        <v>174</v>
      </c>
      <c r="AB230" s="2" t="s">
        <v>25</v>
      </c>
      <c r="AD230" s="3" t="s">
        <v>8</v>
      </c>
      <c r="AE230" s="3" t="s">
        <v>9</v>
      </c>
      <c r="AF230" s="3" t="s">
        <v>10</v>
      </c>
      <c r="AG230" s="3" t="s">
        <v>11</v>
      </c>
      <c r="AH230" s="5" t="s">
        <v>2</v>
      </c>
      <c r="AI230" s="14" t="s">
        <v>37</v>
      </c>
      <c r="AJ230" s="2" t="s">
        <v>24</v>
      </c>
    </row>
    <row r="231" spans="1:36" ht="6.75" customHeight="1">
      <c r="C231" s="4"/>
      <c r="D231" s="45"/>
      <c r="E231" s="69"/>
    </row>
    <row r="232" spans="1:36" ht="15">
      <c r="D232" s="46" t="s">
        <v>2</v>
      </c>
      <c r="E232" s="70" t="s">
        <v>13</v>
      </c>
      <c r="G232" s="2" t="s">
        <v>27</v>
      </c>
      <c r="I232" s="2" t="s">
        <v>14</v>
      </c>
      <c r="K232" s="2" t="s">
        <v>15</v>
      </c>
    </row>
    <row r="233" spans="1:36">
      <c r="A233" s="2">
        <f>RANK(AB233,$AB$16:$AB$627,0)</f>
        <v>8</v>
      </c>
      <c r="B233" s="12">
        <v>8</v>
      </c>
      <c r="C233" s="4">
        <v>1</v>
      </c>
      <c r="D233" s="47" t="s">
        <v>178</v>
      </c>
      <c r="E233" s="71">
        <v>0.25</v>
      </c>
      <c r="G233" s="15">
        <f>_xlfn.IFS(I233="　",E233,I233="*",0.5,I233="**",E233/2,I233="***",0)</f>
        <v>0.25</v>
      </c>
      <c r="I233" s="9" t="s">
        <v>29</v>
      </c>
      <c r="K233" s="66" t="str">
        <f>IF(D233="","",IF(COUNTIF(D233,"*TRE*")&gt;=1,"0.8",IF(AND(COUNTIF($D$4,"*テクニカル*")&gt;=1,COUNTIF(D233,"*HYBRID*")&gt;=1),"0.4",IF(AND(COUNTIF($D$4,"*フリー*")&gt;=1,COUNTIF(D233,"*HYBRID*")&gt;=1),"0.5",IF(AND(COUNTIF(D222,"*アクロ*")&gt;=1,COUNTIF(D233,"*HYBRID*")&gt;=1),"0.5",IF(AND(COUNTIF($D$4,"*テクニカル*")&gt;=1,COUNTIF(D233,"*Acro*")&gt;=1),"0.7",IF(AND(COUNTIF($D$4,"*フリー*")&gt;=1,COUNTIF(D233,"*Acro*")&gt;=1),"0.5",IF(AND(COUNTIF($D$4,"*アクロ*")&gt;=1,COUNTIF(D233,"*Acro*")&gt;=1),"0.8",IF(AND(COUNTIF($D$4,"*テクニカル*")&gt;=1,COUNTIF(D233,"*Acro*")&gt;=1),"0.7",IF(AND(COUNTIF($D$4,"*フリー*")&gt;=1,COUNTIF(D233,"*Acro*")&gt;=1),"0.5",IF(AND(COUNTIF($D$4,"*アクロ*")&gt;=1,COUNTIF(D233,"*Acro*")&gt;=1),"0.8")))))))))))</f>
        <v>0.5</v>
      </c>
      <c r="M233" s="16">
        <v>5.5</v>
      </c>
      <c r="O233" s="16">
        <v>5.5</v>
      </c>
      <c r="Q233" s="16">
        <v>5.5</v>
      </c>
      <c r="S233" s="16">
        <v>5.5</v>
      </c>
      <c r="U233" s="16">
        <v>5.5</v>
      </c>
      <c r="W233" s="11">
        <f>ROUND((SUM(M233:U233)-MAX(M233:U233)-MIN(M233:U233))/3,4)</f>
        <v>5.5</v>
      </c>
      <c r="Y233" s="11">
        <f>IF(D233="","",ROUND(W233*G233*K233,4))</f>
        <v>0.6875</v>
      </c>
      <c r="AA233" s="65"/>
      <c r="AB233" s="2">
        <f>IF(D233="","",Y247+Y254-AA233-AA234)</f>
        <v>71.034300000000002</v>
      </c>
      <c r="AD233" s="42" t="str">
        <f>D225</f>
        <v>信州アーティスティックスイミングクラブ</v>
      </c>
      <c r="AE233" s="42" t="str">
        <f>D226</f>
        <v>信州アーティスティックスイミングクラブA</v>
      </c>
      <c r="AF233" s="42" t="str">
        <f>D227</f>
        <v>あいり/かみら</v>
      </c>
      <c r="AG233" s="42" t="str">
        <f>D228</f>
        <v>来藤らんらん/若藤わかな</v>
      </c>
      <c r="AH233" s="42">
        <f>Y247</f>
        <v>29.784299999999998</v>
      </c>
      <c r="AI233" s="44">
        <f>Y254</f>
        <v>41.25</v>
      </c>
      <c r="AJ233" s="42">
        <f>AA234</f>
        <v>0</v>
      </c>
    </row>
    <row r="234" spans="1:36">
      <c r="C234" s="4">
        <v>2</v>
      </c>
      <c r="D234" s="47" t="s">
        <v>178</v>
      </c>
      <c r="E234" s="71">
        <v>5.95</v>
      </c>
      <c r="G234" s="15">
        <f t="shared" ref="G234:G243" si="28">_xlfn.IFS(I234="　",E234,I234="*",0.5,I234="**",E234/2,I234="***",0)</f>
        <v>0.5</v>
      </c>
      <c r="I234" s="9" t="s">
        <v>28</v>
      </c>
      <c r="K234" s="66" t="str">
        <f t="shared" ref="K234:K243" si="29">IF(D234="","",IF(COUNTIF(D234,"*TRE*")&gt;=1,"0.8",IF(AND(COUNTIF($D$4,"*テクニカル*")&gt;=1,COUNTIF(D234,"*HYBRID*")&gt;=1),"0.4",IF(AND(COUNTIF($D$4,"*フリー*")&gt;=1,COUNTIF(D234,"*HYBRID*")&gt;=1),"0.5",IF(AND(COUNTIF(D223,"*アクロ*")&gt;=1,COUNTIF(D234,"*HYBRID*")&gt;=1),"0.5",IF(AND(COUNTIF($D$4,"*テクニカル*")&gt;=1,COUNTIF(D234,"*Acro*")&gt;=1),"0.7",IF(AND(COUNTIF($D$4,"*フリー*")&gt;=1,COUNTIF(D234,"*Acro*")&gt;=1),"0.5",IF(AND(COUNTIF($D$4,"*アクロ*")&gt;=1,COUNTIF(D234,"*Acro*")&gt;=1),"0.8",IF(AND(COUNTIF($D$4,"*テクニカル*")&gt;=1,COUNTIF(D234,"*Acro*")&gt;=1),"0.7",IF(AND(COUNTIF($D$4,"*フリー*")&gt;=1,COUNTIF(D234,"*Acro*")&gt;=1),"0.5",IF(AND(COUNTIF($D$4,"*アクロ*")&gt;=1,COUNTIF(D234,"*Acro*")&gt;=1),"0.8")))))))))))</f>
        <v>0.5</v>
      </c>
      <c r="M234" s="16">
        <v>7</v>
      </c>
      <c r="O234" s="16">
        <v>6</v>
      </c>
      <c r="Q234" s="16">
        <v>7.25</v>
      </c>
      <c r="S234" s="16">
        <v>6</v>
      </c>
      <c r="U234" s="16">
        <v>6</v>
      </c>
      <c r="W234" s="11">
        <f t="shared" ref="W234:W243" si="30">ROUND((SUM(M234:U234)-MAX(M234:U234)-MIN(M234:U234))/3,4)</f>
        <v>6.3333000000000004</v>
      </c>
      <c r="Y234" s="11">
        <f t="shared" ref="Y234:Y243" si="31">IF(D234="","",ROUND(W234*G234*K234,4))</f>
        <v>1.5832999999999999</v>
      </c>
      <c r="AA234" s="65"/>
    </row>
    <row r="235" spans="1:36">
      <c r="C235" s="4">
        <v>3</v>
      </c>
      <c r="D235" s="47" t="s">
        <v>3</v>
      </c>
      <c r="E235" s="71">
        <v>2.1</v>
      </c>
      <c r="G235" s="15">
        <f t="shared" si="28"/>
        <v>1.05</v>
      </c>
      <c r="I235" s="9" t="s">
        <v>30</v>
      </c>
      <c r="K235" s="66" t="str">
        <f t="shared" si="29"/>
        <v>0.8</v>
      </c>
      <c r="M235" s="16">
        <v>6.5</v>
      </c>
      <c r="O235" s="16">
        <v>7.5</v>
      </c>
      <c r="Q235" s="16">
        <v>7</v>
      </c>
      <c r="S235" s="16">
        <v>6.75</v>
      </c>
      <c r="U235" s="16">
        <v>7</v>
      </c>
      <c r="W235" s="11">
        <f t="shared" si="30"/>
        <v>6.9166999999999996</v>
      </c>
      <c r="Y235" s="11">
        <f t="shared" si="31"/>
        <v>5.81</v>
      </c>
    </row>
    <row r="236" spans="1:36">
      <c r="C236" s="4">
        <v>4</v>
      </c>
      <c r="D236" s="47" t="s">
        <v>4</v>
      </c>
      <c r="E236" s="71">
        <v>0.1</v>
      </c>
      <c r="G236" s="15">
        <f t="shared" si="28"/>
        <v>0</v>
      </c>
      <c r="I236" s="9" t="s">
        <v>31</v>
      </c>
      <c r="K236" s="66" t="str">
        <f t="shared" si="29"/>
        <v>0.5</v>
      </c>
      <c r="M236" s="16">
        <v>7.25</v>
      </c>
      <c r="O236" s="16">
        <v>6.75</v>
      </c>
      <c r="Q236" s="16">
        <v>6</v>
      </c>
      <c r="S236" s="16">
        <v>7.25</v>
      </c>
      <c r="U236" s="16">
        <v>6.5</v>
      </c>
      <c r="W236" s="11">
        <f t="shared" si="30"/>
        <v>6.8333000000000004</v>
      </c>
      <c r="Y236" s="11">
        <f t="shared" si="31"/>
        <v>0</v>
      </c>
    </row>
    <row r="237" spans="1:36">
      <c r="C237" s="4">
        <v>5</v>
      </c>
      <c r="D237" s="47" t="s">
        <v>3</v>
      </c>
      <c r="E237" s="71">
        <v>2.1</v>
      </c>
      <c r="G237" s="15">
        <f t="shared" si="28"/>
        <v>2.1</v>
      </c>
      <c r="I237" s="9" t="s">
        <v>29</v>
      </c>
      <c r="K237" s="66" t="str">
        <f t="shared" si="29"/>
        <v>0.8</v>
      </c>
      <c r="M237" s="16">
        <v>6</v>
      </c>
      <c r="O237" s="16">
        <v>7.25</v>
      </c>
      <c r="Q237" s="16">
        <v>6.75</v>
      </c>
      <c r="S237" s="16">
        <v>6.75</v>
      </c>
      <c r="U237" s="16">
        <v>7.25</v>
      </c>
      <c r="W237" s="11">
        <f t="shared" si="30"/>
        <v>6.9166999999999996</v>
      </c>
      <c r="Y237" s="11">
        <f t="shared" si="31"/>
        <v>11.620100000000001</v>
      </c>
    </row>
    <row r="238" spans="1:36">
      <c r="C238" s="4">
        <v>6</v>
      </c>
      <c r="D238" s="47" t="s">
        <v>5</v>
      </c>
      <c r="E238" s="71">
        <v>2.7</v>
      </c>
      <c r="G238" s="15">
        <f t="shared" si="28"/>
        <v>0.5</v>
      </c>
      <c r="I238" s="9" t="s">
        <v>28</v>
      </c>
      <c r="K238" s="66" t="str">
        <f t="shared" si="29"/>
        <v>0.8</v>
      </c>
      <c r="M238" s="16">
        <v>7.5</v>
      </c>
      <c r="O238" s="16">
        <v>7</v>
      </c>
      <c r="Q238" s="16">
        <v>7.25</v>
      </c>
      <c r="S238" s="16">
        <v>7.25</v>
      </c>
      <c r="U238" s="16">
        <v>6</v>
      </c>
      <c r="W238" s="11">
        <f t="shared" si="30"/>
        <v>7.1666999999999996</v>
      </c>
      <c r="Y238" s="11">
        <f t="shared" si="31"/>
        <v>2.8666999999999998</v>
      </c>
    </row>
    <row r="239" spans="1:36">
      <c r="C239" s="4">
        <v>7</v>
      </c>
      <c r="D239" s="47" t="s">
        <v>6</v>
      </c>
      <c r="E239" s="71">
        <v>1.2</v>
      </c>
      <c r="G239" s="15">
        <f t="shared" si="28"/>
        <v>0.6</v>
      </c>
      <c r="I239" s="9" t="s">
        <v>30</v>
      </c>
      <c r="K239" s="66" t="str">
        <f t="shared" si="29"/>
        <v>0.5</v>
      </c>
      <c r="M239" s="16">
        <v>6.75</v>
      </c>
      <c r="O239" s="16">
        <v>6</v>
      </c>
      <c r="Q239" s="16">
        <v>7</v>
      </c>
      <c r="S239" s="16">
        <v>7</v>
      </c>
      <c r="U239" s="16">
        <v>6.75</v>
      </c>
      <c r="W239" s="11">
        <f t="shared" si="30"/>
        <v>6.8333000000000004</v>
      </c>
      <c r="Y239" s="11">
        <f t="shared" si="31"/>
        <v>2.0499999999999998</v>
      </c>
    </row>
    <row r="240" spans="1:36">
      <c r="C240" s="4">
        <v>8</v>
      </c>
      <c r="D240" s="47" t="s">
        <v>178</v>
      </c>
      <c r="E240" s="71">
        <v>2.7</v>
      </c>
      <c r="G240" s="15">
        <f t="shared" si="28"/>
        <v>0</v>
      </c>
      <c r="I240" s="9" t="s">
        <v>31</v>
      </c>
      <c r="K240" s="66" t="str">
        <f t="shared" si="29"/>
        <v>0.5</v>
      </c>
      <c r="M240" s="16">
        <v>7.25</v>
      </c>
      <c r="O240" s="16">
        <v>7</v>
      </c>
      <c r="Q240" s="16">
        <v>7.75</v>
      </c>
      <c r="S240" s="16">
        <v>6</v>
      </c>
      <c r="U240" s="16">
        <v>7.25</v>
      </c>
      <c r="W240" s="11">
        <f t="shared" si="30"/>
        <v>7.1666999999999996</v>
      </c>
      <c r="Y240" s="11">
        <f t="shared" si="31"/>
        <v>0</v>
      </c>
    </row>
    <row r="241" spans="3:25">
      <c r="C241" s="4">
        <v>9</v>
      </c>
      <c r="D241" s="47" t="s">
        <v>178</v>
      </c>
      <c r="E241" s="71">
        <v>0.2</v>
      </c>
      <c r="G241" s="15">
        <f t="shared" si="28"/>
        <v>0.5</v>
      </c>
      <c r="I241" s="9" t="s">
        <v>28</v>
      </c>
      <c r="K241" s="66" t="str">
        <f t="shared" si="29"/>
        <v>0.5</v>
      </c>
      <c r="M241" s="16">
        <v>7</v>
      </c>
      <c r="O241" s="16">
        <v>6.5</v>
      </c>
      <c r="Q241" s="16">
        <v>7.25</v>
      </c>
      <c r="S241" s="16">
        <v>6.75</v>
      </c>
      <c r="U241" s="16">
        <v>7</v>
      </c>
      <c r="W241" s="11">
        <f t="shared" si="30"/>
        <v>6.9166999999999996</v>
      </c>
      <c r="Y241" s="11">
        <f t="shared" si="31"/>
        <v>1.7292000000000001</v>
      </c>
    </row>
    <row r="242" spans="3:25">
      <c r="C242" s="4">
        <v>10</v>
      </c>
      <c r="D242" s="47" t="s">
        <v>178</v>
      </c>
      <c r="E242" s="71">
        <v>0.3</v>
      </c>
      <c r="G242" s="15">
        <f t="shared" si="28"/>
        <v>0.5</v>
      </c>
      <c r="I242" s="9" t="s">
        <v>28</v>
      </c>
      <c r="K242" s="66" t="str">
        <f t="shared" si="29"/>
        <v>0.5</v>
      </c>
      <c r="M242" s="16">
        <v>7.75</v>
      </c>
      <c r="O242" s="16">
        <v>7.25</v>
      </c>
      <c r="Q242" s="16">
        <v>7</v>
      </c>
      <c r="S242" s="16">
        <v>6.75</v>
      </c>
      <c r="U242" s="16">
        <v>7.25</v>
      </c>
      <c r="W242" s="11">
        <f t="shared" si="30"/>
        <v>7.1666999999999996</v>
      </c>
      <c r="Y242" s="11">
        <f t="shared" si="31"/>
        <v>1.7917000000000001</v>
      </c>
    </row>
    <row r="243" spans="3:25">
      <c r="C243" s="6">
        <v>11</v>
      </c>
      <c r="D243" s="47" t="s">
        <v>178</v>
      </c>
      <c r="E243" s="71">
        <v>0.04</v>
      </c>
      <c r="G243" s="15">
        <f t="shared" si="28"/>
        <v>0.5</v>
      </c>
      <c r="I243" s="9" t="s">
        <v>28</v>
      </c>
      <c r="K243" s="66" t="str">
        <f t="shared" si="29"/>
        <v>0.5</v>
      </c>
      <c r="M243" s="16">
        <v>7.25</v>
      </c>
      <c r="O243" s="16">
        <v>6</v>
      </c>
      <c r="Q243" s="16">
        <v>6.5</v>
      </c>
      <c r="S243" s="16">
        <v>7.25</v>
      </c>
      <c r="U243" s="16">
        <v>6</v>
      </c>
      <c r="W243" s="11">
        <f t="shared" si="30"/>
        <v>6.5833000000000004</v>
      </c>
      <c r="Y243" s="11">
        <f t="shared" si="31"/>
        <v>1.6457999999999999</v>
      </c>
    </row>
    <row r="244" spans="3:25">
      <c r="U244" s="13" t="s">
        <v>33</v>
      </c>
      <c r="Y244" s="11">
        <f>SUM(Y233:Y243)</f>
        <v>29.784299999999998</v>
      </c>
    </row>
    <row r="245" spans="3:25">
      <c r="C245" s="10" t="s">
        <v>32</v>
      </c>
      <c r="U245" s="13" t="s">
        <v>34</v>
      </c>
      <c r="Y245" s="30"/>
    </row>
    <row r="246" spans="3:25">
      <c r="U246" s="13" t="s">
        <v>35</v>
      </c>
      <c r="Y246" s="30"/>
    </row>
    <row r="247" spans="3:25">
      <c r="U247" s="13" t="s">
        <v>36</v>
      </c>
      <c r="Y247" s="11">
        <f>Y244-Y245-Y246</f>
        <v>29.784299999999998</v>
      </c>
    </row>
    <row r="248" spans="3:25" ht="15">
      <c r="D248" s="14" t="s">
        <v>37</v>
      </c>
      <c r="U248" s="13"/>
    </row>
    <row r="249" spans="3:25">
      <c r="D249" s="2" t="s">
        <v>38</v>
      </c>
      <c r="K249" s="89" t="str">
        <f>IF($D$6="係数を選択","0.0",$D$6)</f>
        <v>0.0</v>
      </c>
      <c r="M249" s="16">
        <v>5.5</v>
      </c>
      <c r="O249" s="16">
        <v>5.5</v>
      </c>
      <c r="Q249" s="16">
        <v>5.5</v>
      </c>
      <c r="S249" s="16">
        <v>5.5</v>
      </c>
      <c r="U249" s="16">
        <v>5.5</v>
      </c>
      <c r="Y249" s="11">
        <f>ROUND((SUM(M249:U249)-MAX(M249:U249)-MIN(M249:U249))*K249,4)</f>
        <v>0</v>
      </c>
    </row>
    <row r="250" spans="3:25">
      <c r="D250" s="2" t="s">
        <v>39</v>
      </c>
      <c r="K250" s="8">
        <v>1</v>
      </c>
      <c r="M250" s="16">
        <v>7.75</v>
      </c>
      <c r="O250" s="16">
        <v>7.25</v>
      </c>
      <c r="Q250" s="16">
        <v>7</v>
      </c>
      <c r="S250" s="16">
        <v>6.75</v>
      </c>
      <c r="U250" s="16">
        <v>7.25</v>
      </c>
      <c r="Y250" s="11">
        <f>ROUND((SUM(M250:U250)-MAX(M250:U250)-MIN(M250:U250))*K250,4)</f>
        <v>21.5</v>
      </c>
    </row>
    <row r="251" spans="3:25">
      <c r="D251" s="2" t="s">
        <v>40</v>
      </c>
      <c r="K251" s="8">
        <v>1</v>
      </c>
      <c r="M251" s="16">
        <v>7.25</v>
      </c>
      <c r="O251" s="16">
        <v>6</v>
      </c>
      <c r="Q251" s="16">
        <v>6.5</v>
      </c>
      <c r="S251" s="16">
        <v>7.25</v>
      </c>
      <c r="U251" s="16">
        <v>6</v>
      </c>
      <c r="Y251" s="11">
        <f>ROUND((SUM(M251:U251)-MAX(M251:U251)-MIN(M251:U251))*K251,4)</f>
        <v>19.75</v>
      </c>
    </row>
    <row r="252" spans="3:25">
      <c r="U252" s="13" t="s">
        <v>41</v>
      </c>
      <c r="Y252" s="11">
        <f>SUM(Y249:Y251)</f>
        <v>41.25</v>
      </c>
    </row>
    <row r="253" spans="3:25">
      <c r="U253" s="13" t="s">
        <v>42</v>
      </c>
      <c r="Y253" s="30"/>
    </row>
    <row r="254" spans="3:25">
      <c r="U254" s="13" t="s">
        <v>43</v>
      </c>
      <c r="Y254" s="11">
        <f>Y252-Y253</f>
        <v>41.25</v>
      </c>
    </row>
    <row r="256" spans="3:25">
      <c r="C256" s="3" t="s">
        <v>8</v>
      </c>
      <c r="D256" s="48" t="s">
        <v>98</v>
      </c>
      <c r="E256" s="69"/>
    </row>
    <row r="257" spans="1:36">
      <c r="C257" s="3" t="s">
        <v>9</v>
      </c>
      <c r="D257" s="49" t="s">
        <v>99</v>
      </c>
      <c r="E257" s="69"/>
    </row>
    <row r="258" spans="1:36">
      <c r="C258" s="3" t="s">
        <v>10</v>
      </c>
      <c r="D258" s="49" t="s">
        <v>191</v>
      </c>
      <c r="E258" s="69"/>
    </row>
    <row r="259" spans="1:36">
      <c r="C259" s="3" t="s">
        <v>11</v>
      </c>
      <c r="D259" s="45" t="s">
        <v>16</v>
      </c>
      <c r="E259" s="69"/>
      <c r="AA259" s="50" t="s">
        <v>173</v>
      </c>
      <c r="AD259" s="2" t="s">
        <v>57</v>
      </c>
    </row>
    <row r="260" spans="1:36" ht="6.75" customHeight="1">
      <c r="C260" s="4"/>
      <c r="D260" s="45"/>
      <c r="E260" s="69"/>
      <c r="AA260" s="50"/>
    </row>
    <row r="261" spans="1:36" ht="15">
      <c r="A261" s="2" t="s">
        <v>26</v>
      </c>
      <c r="B261" s="17" t="s">
        <v>44</v>
      </c>
      <c r="C261" s="3" t="s">
        <v>12</v>
      </c>
      <c r="D261" s="45" t="s">
        <v>1</v>
      </c>
      <c r="E261" s="69">
        <v>11.770000000000001</v>
      </c>
      <c r="M261" s="7" t="s">
        <v>17</v>
      </c>
      <c r="O261" s="7" t="s">
        <v>18</v>
      </c>
      <c r="Q261" s="7" t="s">
        <v>19</v>
      </c>
      <c r="S261" s="7" t="s">
        <v>20</v>
      </c>
      <c r="U261" s="7" t="s">
        <v>21</v>
      </c>
      <c r="W261" s="11" t="s">
        <v>22</v>
      </c>
      <c r="Y261" s="11" t="s">
        <v>23</v>
      </c>
      <c r="AA261" s="50" t="s">
        <v>174</v>
      </c>
      <c r="AB261" s="2" t="s">
        <v>25</v>
      </c>
      <c r="AD261" s="3" t="s">
        <v>8</v>
      </c>
      <c r="AE261" s="3" t="s">
        <v>9</v>
      </c>
      <c r="AF261" s="3" t="s">
        <v>10</v>
      </c>
      <c r="AG261" s="3" t="s">
        <v>11</v>
      </c>
      <c r="AH261" s="5" t="s">
        <v>2</v>
      </c>
      <c r="AI261" s="14" t="s">
        <v>37</v>
      </c>
      <c r="AJ261" s="2" t="s">
        <v>24</v>
      </c>
    </row>
    <row r="262" spans="1:36" ht="6.75" customHeight="1">
      <c r="C262" s="4"/>
      <c r="D262" s="45"/>
      <c r="E262" s="69"/>
    </row>
    <row r="263" spans="1:36" ht="15">
      <c r="D263" s="46" t="s">
        <v>2</v>
      </c>
      <c r="E263" s="70" t="s">
        <v>13</v>
      </c>
      <c r="G263" s="2" t="s">
        <v>27</v>
      </c>
      <c r="I263" s="2" t="s">
        <v>14</v>
      </c>
      <c r="K263" s="2" t="s">
        <v>15</v>
      </c>
    </row>
    <row r="264" spans="1:36">
      <c r="A264" s="2">
        <f>RANK(AB264,$AB$16:$AB$627,0)</f>
        <v>10</v>
      </c>
      <c r="B264" s="12">
        <v>9</v>
      </c>
      <c r="C264" s="4">
        <v>1</v>
      </c>
      <c r="D264" s="47" t="s">
        <v>178</v>
      </c>
      <c r="E264" s="71">
        <v>0.25</v>
      </c>
      <c r="G264" s="15">
        <f>_xlfn.IFS(I264="　",E264,I264="*",0.5,I264="**",E264/2,I264="***",0)</f>
        <v>0.25</v>
      </c>
      <c r="I264" s="9" t="s">
        <v>29</v>
      </c>
      <c r="K264" s="66" t="str">
        <f>IF(D264="","",IF(COUNTIF(D264,"*TRE*")&gt;=1,"0.8",IF(AND(COUNTIF($D$4,"*テクニカル*")&gt;=1,COUNTIF(D264,"*HYBRID*")&gt;=1),"0.4",IF(AND(COUNTIF($D$4,"*フリー*")&gt;=1,COUNTIF(D264,"*HYBRID*")&gt;=1),"0.5",IF(AND(COUNTIF(D253,"*アクロ*")&gt;=1,COUNTIF(D264,"*HYBRID*")&gt;=1),"0.5",IF(AND(COUNTIF($D$4,"*テクニカル*")&gt;=1,COUNTIF(D264,"*Acro*")&gt;=1),"0.7",IF(AND(COUNTIF($D$4,"*フリー*")&gt;=1,COUNTIF(D264,"*Acro*")&gt;=1),"0.5",IF(AND(COUNTIF($D$4,"*アクロ*")&gt;=1,COUNTIF(D264,"*Acro*")&gt;=1),"0.8",IF(AND(COUNTIF($D$4,"*テクニカル*")&gt;=1,COUNTIF(D264,"*Acro*")&gt;=1),"0.7",IF(AND(COUNTIF($D$4,"*フリー*")&gt;=1,COUNTIF(D264,"*Acro*")&gt;=1),"0.5",IF(AND(COUNTIF($D$4,"*アクロ*")&gt;=1,COUNTIF(D264,"*Acro*")&gt;=1),"0.8")))))))))))</f>
        <v>0.5</v>
      </c>
      <c r="M264" s="16">
        <v>6</v>
      </c>
      <c r="O264" s="16">
        <v>7.25</v>
      </c>
      <c r="Q264" s="16">
        <v>6.75</v>
      </c>
      <c r="S264" s="16">
        <v>8</v>
      </c>
      <c r="U264" s="16">
        <v>8</v>
      </c>
      <c r="W264" s="11">
        <f>ROUND((SUM(M264:U264)-MAX(M264:U264)-MIN(M264:U264))/3,4)</f>
        <v>7.3333000000000004</v>
      </c>
      <c r="Y264" s="11">
        <f>IF(D264="","",ROUND(W264*G264*K264,4))</f>
        <v>0.91669999999999996</v>
      </c>
      <c r="AA264" s="65"/>
      <c r="AB264" s="2">
        <f>IF(D264="","",Y278+Y285-AA264-AA265)</f>
        <v>70.263499999999993</v>
      </c>
      <c r="AD264" s="42" t="str">
        <f>D256</f>
        <v>藤枝アーティスティックスイミングクラブ</v>
      </c>
      <c r="AE264" s="42" t="str">
        <f>D257</f>
        <v>藤枝アーティスティックスイミングクラブA</v>
      </c>
      <c r="AF264" s="42" t="str">
        <f>D258</f>
        <v>さゆり/たみこ</v>
      </c>
      <c r="AG264" s="42" t="str">
        <f>D259</f>
        <v>来藤らんらん/若藤わかな</v>
      </c>
      <c r="AH264" s="42">
        <f>Y278</f>
        <v>30.013499999999997</v>
      </c>
      <c r="AI264" s="44">
        <f>Y285</f>
        <v>41.25</v>
      </c>
      <c r="AJ264" s="42">
        <f>AA265</f>
        <v>1</v>
      </c>
    </row>
    <row r="265" spans="1:36">
      <c r="C265" s="4">
        <v>2</v>
      </c>
      <c r="D265" s="47" t="s">
        <v>178</v>
      </c>
      <c r="E265" s="71">
        <v>5.95</v>
      </c>
      <c r="G265" s="15">
        <f t="shared" ref="G265:G274" si="32">_xlfn.IFS(I265="　",E265,I265="*",0.5,I265="**",E265/2,I265="***",0)</f>
        <v>0.5</v>
      </c>
      <c r="I265" s="9" t="s">
        <v>28</v>
      </c>
      <c r="K265" s="66" t="str">
        <f t="shared" ref="K265:K274" si="33">IF(D265="","",IF(COUNTIF(D265,"*TRE*")&gt;=1,"0.8",IF(AND(COUNTIF($D$4,"*テクニカル*")&gt;=1,COUNTIF(D265,"*HYBRID*")&gt;=1),"0.4",IF(AND(COUNTIF($D$4,"*フリー*")&gt;=1,COUNTIF(D265,"*HYBRID*")&gt;=1),"0.5",IF(AND(COUNTIF(D254,"*アクロ*")&gt;=1,COUNTIF(D265,"*HYBRID*")&gt;=1),"0.5",IF(AND(COUNTIF($D$4,"*テクニカル*")&gt;=1,COUNTIF(D265,"*Acro*")&gt;=1),"0.7",IF(AND(COUNTIF($D$4,"*フリー*")&gt;=1,COUNTIF(D265,"*Acro*")&gt;=1),"0.5",IF(AND(COUNTIF($D$4,"*アクロ*")&gt;=1,COUNTIF(D265,"*Acro*")&gt;=1),"0.8",IF(AND(COUNTIF($D$4,"*テクニカル*")&gt;=1,COUNTIF(D265,"*Acro*")&gt;=1),"0.7",IF(AND(COUNTIF($D$4,"*フリー*")&gt;=1,COUNTIF(D265,"*Acro*")&gt;=1),"0.5",IF(AND(COUNTIF($D$4,"*アクロ*")&gt;=1,COUNTIF(D265,"*Acro*")&gt;=1),"0.8")))))))))))</f>
        <v>0.5</v>
      </c>
      <c r="M265" s="16">
        <v>7</v>
      </c>
      <c r="O265" s="16">
        <v>6</v>
      </c>
      <c r="Q265" s="16">
        <v>7.25</v>
      </c>
      <c r="S265" s="16">
        <v>6</v>
      </c>
      <c r="U265" s="16">
        <v>6</v>
      </c>
      <c r="W265" s="11">
        <f t="shared" ref="W265:W274" si="34">ROUND((SUM(M265:U265)-MAX(M265:U265)-MIN(M265:U265))/3,4)</f>
        <v>6.3333000000000004</v>
      </c>
      <c r="Y265" s="11">
        <f t="shared" ref="Y265:Y274" si="35">IF(D265="","",ROUND(W265*G265*K265,4))</f>
        <v>1.5832999999999999</v>
      </c>
      <c r="AA265" s="65">
        <v>1</v>
      </c>
    </row>
    <row r="266" spans="1:36">
      <c r="C266" s="4">
        <v>3</v>
      </c>
      <c r="D266" s="47" t="s">
        <v>3</v>
      </c>
      <c r="E266" s="71">
        <v>2.1</v>
      </c>
      <c r="G266" s="15">
        <f t="shared" si="32"/>
        <v>1.05</v>
      </c>
      <c r="I266" s="9" t="s">
        <v>30</v>
      </c>
      <c r="K266" s="66" t="str">
        <f t="shared" si="33"/>
        <v>0.8</v>
      </c>
      <c r="M266" s="16">
        <v>6.5</v>
      </c>
      <c r="O266" s="16">
        <v>7.5</v>
      </c>
      <c r="Q266" s="16">
        <v>7</v>
      </c>
      <c r="S266" s="16">
        <v>6.75</v>
      </c>
      <c r="U266" s="16">
        <v>7</v>
      </c>
      <c r="W266" s="11">
        <f t="shared" si="34"/>
        <v>6.9166999999999996</v>
      </c>
      <c r="Y266" s="11">
        <f t="shared" si="35"/>
        <v>5.81</v>
      </c>
    </row>
    <row r="267" spans="1:36">
      <c r="C267" s="4">
        <v>4</v>
      </c>
      <c r="D267" s="47" t="s">
        <v>4</v>
      </c>
      <c r="E267" s="71">
        <v>0.1</v>
      </c>
      <c r="G267" s="15">
        <f t="shared" si="32"/>
        <v>0</v>
      </c>
      <c r="I267" s="9" t="s">
        <v>31</v>
      </c>
      <c r="K267" s="66" t="str">
        <f t="shared" si="33"/>
        <v>0.5</v>
      </c>
      <c r="M267" s="16">
        <v>7.25</v>
      </c>
      <c r="O267" s="16">
        <v>6.75</v>
      </c>
      <c r="Q267" s="16">
        <v>6</v>
      </c>
      <c r="S267" s="16">
        <v>7.25</v>
      </c>
      <c r="U267" s="16">
        <v>6.5</v>
      </c>
      <c r="W267" s="11">
        <f t="shared" si="34"/>
        <v>6.8333000000000004</v>
      </c>
      <c r="Y267" s="11">
        <f t="shared" si="35"/>
        <v>0</v>
      </c>
    </row>
    <row r="268" spans="1:36">
      <c r="C268" s="4">
        <v>5</v>
      </c>
      <c r="D268" s="47" t="s">
        <v>3</v>
      </c>
      <c r="E268" s="71">
        <v>2.1</v>
      </c>
      <c r="G268" s="15">
        <f t="shared" si="32"/>
        <v>2.1</v>
      </c>
      <c r="I268" s="9" t="s">
        <v>29</v>
      </c>
      <c r="K268" s="66" t="str">
        <f t="shared" si="33"/>
        <v>0.8</v>
      </c>
      <c r="M268" s="16">
        <v>6</v>
      </c>
      <c r="O268" s="16">
        <v>7.25</v>
      </c>
      <c r="Q268" s="16">
        <v>6.75</v>
      </c>
      <c r="S268" s="16">
        <v>6.75</v>
      </c>
      <c r="U268" s="16">
        <v>7.25</v>
      </c>
      <c r="W268" s="11">
        <f t="shared" si="34"/>
        <v>6.9166999999999996</v>
      </c>
      <c r="Y268" s="11">
        <f t="shared" si="35"/>
        <v>11.620100000000001</v>
      </c>
    </row>
    <row r="269" spans="1:36">
      <c r="C269" s="4">
        <v>6</v>
      </c>
      <c r="D269" s="47" t="s">
        <v>5</v>
      </c>
      <c r="E269" s="71">
        <v>2.7</v>
      </c>
      <c r="G269" s="15">
        <f t="shared" si="32"/>
        <v>0.5</v>
      </c>
      <c r="I269" s="9" t="s">
        <v>28</v>
      </c>
      <c r="K269" s="66" t="str">
        <f t="shared" si="33"/>
        <v>0.8</v>
      </c>
      <c r="M269" s="16">
        <v>7.5</v>
      </c>
      <c r="O269" s="16">
        <v>7</v>
      </c>
      <c r="Q269" s="16">
        <v>7.25</v>
      </c>
      <c r="S269" s="16">
        <v>7.25</v>
      </c>
      <c r="U269" s="16">
        <v>6</v>
      </c>
      <c r="W269" s="11">
        <f t="shared" si="34"/>
        <v>7.1666999999999996</v>
      </c>
      <c r="Y269" s="11">
        <f t="shared" si="35"/>
        <v>2.8666999999999998</v>
      </c>
    </row>
    <row r="270" spans="1:36">
      <c r="C270" s="4">
        <v>7</v>
      </c>
      <c r="D270" s="47" t="s">
        <v>6</v>
      </c>
      <c r="E270" s="71">
        <v>1.2</v>
      </c>
      <c r="G270" s="15">
        <f t="shared" si="32"/>
        <v>0.6</v>
      </c>
      <c r="I270" s="9" t="s">
        <v>30</v>
      </c>
      <c r="K270" s="66" t="str">
        <f t="shared" si="33"/>
        <v>0.5</v>
      </c>
      <c r="M270" s="16">
        <v>6.75</v>
      </c>
      <c r="O270" s="16">
        <v>6</v>
      </c>
      <c r="Q270" s="16">
        <v>7</v>
      </c>
      <c r="S270" s="16">
        <v>7</v>
      </c>
      <c r="U270" s="16">
        <v>6.75</v>
      </c>
      <c r="W270" s="11">
        <f t="shared" si="34"/>
        <v>6.8333000000000004</v>
      </c>
      <c r="Y270" s="11">
        <f t="shared" si="35"/>
        <v>2.0499999999999998</v>
      </c>
    </row>
    <row r="271" spans="1:36">
      <c r="C271" s="4">
        <v>8</v>
      </c>
      <c r="D271" s="47" t="s">
        <v>178</v>
      </c>
      <c r="E271" s="71">
        <v>2.7</v>
      </c>
      <c r="G271" s="15">
        <f t="shared" si="32"/>
        <v>0</v>
      </c>
      <c r="I271" s="9" t="s">
        <v>31</v>
      </c>
      <c r="K271" s="66" t="str">
        <f t="shared" si="33"/>
        <v>0.5</v>
      </c>
      <c r="M271" s="16">
        <v>7.25</v>
      </c>
      <c r="O271" s="16">
        <v>7</v>
      </c>
      <c r="Q271" s="16">
        <v>7.75</v>
      </c>
      <c r="S271" s="16">
        <v>6</v>
      </c>
      <c r="U271" s="16">
        <v>7.25</v>
      </c>
      <c r="W271" s="11">
        <f t="shared" si="34"/>
        <v>7.1666999999999996</v>
      </c>
      <c r="Y271" s="11">
        <f t="shared" si="35"/>
        <v>0</v>
      </c>
    </row>
    <row r="272" spans="1:36">
      <c r="C272" s="4">
        <v>9</v>
      </c>
      <c r="D272" s="47" t="s">
        <v>178</v>
      </c>
      <c r="E272" s="71">
        <v>0.2</v>
      </c>
      <c r="G272" s="15">
        <f t="shared" si="32"/>
        <v>0.5</v>
      </c>
      <c r="I272" s="9" t="s">
        <v>28</v>
      </c>
      <c r="K272" s="66" t="str">
        <f t="shared" si="33"/>
        <v>0.5</v>
      </c>
      <c r="M272" s="16">
        <v>7</v>
      </c>
      <c r="O272" s="16">
        <v>6.5</v>
      </c>
      <c r="Q272" s="16">
        <v>7.25</v>
      </c>
      <c r="S272" s="16">
        <v>6.75</v>
      </c>
      <c r="U272" s="16">
        <v>7</v>
      </c>
      <c r="W272" s="11">
        <f t="shared" si="34"/>
        <v>6.9166999999999996</v>
      </c>
      <c r="Y272" s="11">
        <f t="shared" si="35"/>
        <v>1.7292000000000001</v>
      </c>
    </row>
    <row r="273" spans="3:25">
      <c r="C273" s="4">
        <v>10</v>
      </c>
      <c r="D273" s="47" t="s">
        <v>178</v>
      </c>
      <c r="E273" s="71">
        <v>0.3</v>
      </c>
      <c r="G273" s="15">
        <f t="shared" si="32"/>
        <v>0.5</v>
      </c>
      <c r="I273" s="9" t="s">
        <v>28</v>
      </c>
      <c r="K273" s="66" t="str">
        <f t="shared" si="33"/>
        <v>0.5</v>
      </c>
      <c r="M273" s="16">
        <v>7.75</v>
      </c>
      <c r="O273" s="16">
        <v>7.25</v>
      </c>
      <c r="Q273" s="16">
        <v>7</v>
      </c>
      <c r="S273" s="16">
        <v>6.75</v>
      </c>
      <c r="U273" s="16">
        <v>7.25</v>
      </c>
      <c r="W273" s="11">
        <f t="shared" si="34"/>
        <v>7.1666999999999996</v>
      </c>
      <c r="Y273" s="11">
        <f t="shared" si="35"/>
        <v>1.7917000000000001</v>
      </c>
    </row>
    <row r="274" spans="3:25">
      <c r="C274" s="6">
        <v>11</v>
      </c>
      <c r="D274" s="47" t="s">
        <v>178</v>
      </c>
      <c r="E274" s="71">
        <v>0.04</v>
      </c>
      <c r="G274" s="15">
        <f t="shared" si="32"/>
        <v>0.5</v>
      </c>
      <c r="I274" s="9" t="s">
        <v>28</v>
      </c>
      <c r="K274" s="66" t="str">
        <f t="shared" si="33"/>
        <v>0.5</v>
      </c>
      <c r="M274" s="16">
        <v>7.25</v>
      </c>
      <c r="O274" s="16">
        <v>6</v>
      </c>
      <c r="Q274" s="16">
        <v>6.5</v>
      </c>
      <c r="S274" s="16">
        <v>7.25</v>
      </c>
      <c r="U274" s="16">
        <v>6</v>
      </c>
      <c r="W274" s="11">
        <f t="shared" si="34"/>
        <v>6.5833000000000004</v>
      </c>
      <c r="Y274" s="11">
        <f t="shared" si="35"/>
        <v>1.6457999999999999</v>
      </c>
    </row>
    <row r="275" spans="3:25">
      <c r="U275" s="13" t="s">
        <v>33</v>
      </c>
      <c r="Y275" s="11">
        <f>SUM(Y264:Y274)</f>
        <v>30.013499999999997</v>
      </c>
    </row>
    <row r="276" spans="3:25">
      <c r="C276" s="10" t="s">
        <v>32</v>
      </c>
      <c r="U276" s="13" t="s">
        <v>34</v>
      </c>
      <c r="Y276" s="30"/>
    </row>
    <row r="277" spans="3:25">
      <c r="U277" s="13" t="s">
        <v>35</v>
      </c>
      <c r="Y277" s="30"/>
    </row>
    <row r="278" spans="3:25">
      <c r="U278" s="13" t="s">
        <v>36</v>
      </c>
      <c r="Y278" s="11">
        <f>Y275-Y276-Y277</f>
        <v>30.013499999999997</v>
      </c>
    </row>
    <row r="279" spans="3:25" ht="15">
      <c r="D279" s="14" t="s">
        <v>37</v>
      </c>
      <c r="U279" s="13"/>
    </row>
    <row r="280" spans="3:25">
      <c r="D280" s="2" t="s">
        <v>38</v>
      </c>
      <c r="K280" s="89" t="str">
        <f>IF($D$6="係数を選択","0.0",$D$6)</f>
        <v>0.0</v>
      </c>
      <c r="M280" s="16">
        <v>8</v>
      </c>
      <c r="O280" s="16">
        <v>8</v>
      </c>
      <c r="Q280" s="16">
        <v>9</v>
      </c>
      <c r="S280" s="16">
        <v>9</v>
      </c>
      <c r="U280" s="16">
        <v>9</v>
      </c>
      <c r="Y280" s="11">
        <f>ROUND((SUM(M280:U280)-MAX(M280:U280)-MIN(M280:U280))*K280,4)</f>
        <v>0</v>
      </c>
    </row>
    <row r="281" spans="3:25">
      <c r="D281" s="2" t="s">
        <v>39</v>
      </c>
      <c r="K281" s="8">
        <v>1</v>
      </c>
      <c r="M281" s="16">
        <v>7.75</v>
      </c>
      <c r="O281" s="16">
        <v>7.25</v>
      </c>
      <c r="Q281" s="16">
        <v>7</v>
      </c>
      <c r="S281" s="16">
        <v>6.75</v>
      </c>
      <c r="U281" s="16">
        <v>7.25</v>
      </c>
      <c r="Y281" s="11">
        <f>ROUND((SUM(M281:U281)-MAX(M281:U281)-MIN(M281:U281))*K281,4)</f>
        <v>21.5</v>
      </c>
    </row>
    <row r="282" spans="3:25">
      <c r="D282" s="2" t="s">
        <v>40</v>
      </c>
      <c r="K282" s="8">
        <v>1</v>
      </c>
      <c r="M282" s="16">
        <v>7.25</v>
      </c>
      <c r="O282" s="16">
        <v>6</v>
      </c>
      <c r="Q282" s="16">
        <v>6.5</v>
      </c>
      <c r="S282" s="16">
        <v>7.25</v>
      </c>
      <c r="U282" s="16">
        <v>6</v>
      </c>
      <c r="Y282" s="11">
        <f>ROUND((SUM(M282:U282)-MAX(M282:U282)-MIN(M282:U282))*K282,4)</f>
        <v>19.75</v>
      </c>
    </row>
    <row r="283" spans="3:25">
      <c r="U283" s="13" t="s">
        <v>41</v>
      </c>
      <c r="Y283" s="11">
        <f>SUM(Y280:Y282)</f>
        <v>41.25</v>
      </c>
    </row>
    <row r="284" spans="3:25">
      <c r="U284" s="13" t="s">
        <v>42</v>
      </c>
      <c r="Y284" s="30"/>
    </row>
    <row r="285" spans="3:25">
      <c r="U285" s="13" t="s">
        <v>43</v>
      </c>
      <c r="Y285" s="11">
        <f>Y283-Y284</f>
        <v>41.25</v>
      </c>
    </row>
    <row r="287" spans="3:25">
      <c r="C287" s="3" t="s">
        <v>8</v>
      </c>
      <c r="D287" s="48" t="s">
        <v>100</v>
      </c>
      <c r="E287" s="69"/>
    </row>
    <row r="288" spans="3:25">
      <c r="C288" s="3" t="s">
        <v>9</v>
      </c>
      <c r="D288" s="49" t="s">
        <v>101</v>
      </c>
      <c r="E288" s="69"/>
    </row>
    <row r="289" spans="1:36">
      <c r="C289" s="3" t="s">
        <v>10</v>
      </c>
      <c r="D289" s="49" t="s">
        <v>192</v>
      </c>
      <c r="E289" s="69"/>
    </row>
    <row r="290" spans="1:36">
      <c r="C290" s="3" t="s">
        <v>11</v>
      </c>
      <c r="D290" s="45" t="s">
        <v>16</v>
      </c>
      <c r="E290" s="69"/>
      <c r="AA290" s="50" t="s">
        <v>173</v>
      </c>
      <c r="AD290" s="2" t="s">
        <v>57</v>
      </c>
    </row>
    <row r="291" spans="1:36" ht="6.75" customHeight="1">
      <c r="C291" s="4"/>
      <c r="D291" s="45"/>
      <c r="E291" s="69"/>
      <c r="AA291" s="50"/>
    </row>
    <row r="292" spans="1:36" ht="15">
      <c r="A292" s="2" t="s">
        <v>26</v>
      </c>
      <c r="B292" s="17" t="s">
        <v>44</v>
      </c>
      <c r="C292" s="3" t="s">
        <v>12</v>
      </c>
      <c r="D292" s="45" t="s">
        <v>1</v>
      </c>
      <c r="E292" s="69">
        <v>11.770000000000001</v>
      </c>
      <c r="M292" s="7" t="s">
        <v>17</v>
      </c>
      <c r="O292" s="7" t="s">
        <v>18</v>
      </c>
      <c r="Q292" s="7" t="s">
        <v>19</v>
      </c>
      <c r="S292" s="7" t="s">
        <v>20</v>
      </c>
      <c r="U292" s="7" t="s">
        <v>21</v>
      </c>
      <c r="W292" s="11" t="s">
        <v>22</v>
      </c>
      <c r="Y292" s="11" t="s">
        <v>23</v>
      </c>
      <c r="AA292" s="50" t="s">
        <v>174</v>
      </c>
      <c r="AB292" s="2" t="s">
        <v>25</v>
      </c>
      <c r="AD292" s="3" t="s">
        <v>8</v>
      </c>
      <c r="AE292" s="3" t="s">
        <v>9</v>
      </c>
      <c r="AF292" s="3" t="s">
        <v>10</v>
      </c>
      <c r="AG292" s="3" t="s">
        <v>11</v>
      </c>
      <c r="AH292" s="5" t="s">
        <v>2</v>
      </c>
      <c r="AI292" s="14" t="s">
        <v>37</v>
      </c>
      <c r="AJ292" s="2" t="s">
        <v>24</v>
      </c>
    </row>
    <row r="293" spans="1:36" ht="6.75" customHeight="1">
      <c r="C293" s="4"/>
      <c r="D293" s="45"/>
      <c r="E293" s="69"/>
    </row>
    <row r="294" spans="1:36" ht="15">
      <c r="D294" s="46" t="s">
        <v>2</v>
      </c>
      <c r="E294" s="70" t="s">
        <v>13</v>
      </c>
      <c r="G294" s="2" t="s">
        <v>27</v>
      </c>
      <c r="I294" s="2" t="s">
        <v>14</v>
      </c>
      <c r="K294" s="2" t="s">
        <v>15</v>
      </c>
    </row>
    <row r="295" spans="1:36">
      <c r="A295" s="2">
        <f>RANK(AB295,$AB$16:$AB$627,0)</f>
        <v>15</v>
      </c>
      <c r="B295" s="12">
        <v>10</v>
      </c>
      <c r="C295" s="4">
        <v>1</v>
      </c>
      <c r="D295" s="47" t="s">
        <v>178</v>
      </c>
      <c r="E295" s="71">
        <v>0.25</v>
      </c>
      <c r="G295" s="15">
        <f>_xlfn.IFS(I295="　",E295,I295="*",0.5,I295="**",E295/2,I295="***",0)</f>
        <v>0.25</v>
      </c>
      <c r="I295" s="9" t="s">
        <v>29</v>
      </c>
      <c r="K295" s="66" t="str">
        <f>IF(D295="","",IF(COUNTIF(D295,"*TRE*")&gt;=1,"0.8",IF(AND(COUNTIF($D$4,"*テクニカル*")&gt;=1,COUNTIF(D295,"*HYBRID*")&gt;=1),"0.4",IF(AND(COUNTIF($D$4,"*フリー*")&gt;=1,COUNTIF(D295,"*HYBRID*")&gt;=1),"0.5",IF(AND(COUNTIF(D284,"*アクロ*")&gt;=1,COUNTIF(D295,"*HYBRID*")&gt;=1),"0.5",IF(AND(COUNTIF($D$4,"*テクニカル*")&gt;=1,COUNTIF(D295,"*Acro*")&gt;=1),"0.7",IF(AND(COUNTIF($D$4,"*フリー*")&gt;=1,COUNTIF(D295,"*Acro*")&gt;=1),"0.5",IF(AND(COUNTIF($D$4,"*アクロ*")&gt;=1,COUNTIF(D295,"*Acro*")&gt;=1),"0.8",IF(AND(COUNTIF($D$4,"*テクニカル*")&gt;=1,COUNTIF(D295,"*Acro*")&gt;=1),"0.7",IF(AND(COUNTIF($D$4,"*フリー*")&gt;=1,COUNTIF(D295,"*Acro*")&gt;=1),"0.5",IF(AND(COUNTIF($D$4,"*アクロ*")&gt;=1,COUNTIF(D295,"*Acro*")&gt;=1),"0.8")))))))))))</f>
        <v>0.5</v>
      </c>
      <c r="M295" s="16">
        <v>6</v>
      </c>
      <c r="O295" s="16">
        <v>7.25</v>
      </c>
      <c r="Q295" s="16">
        <v>6.75</v>
      </c>
      <c r="S295" s="16">
        <v>7.25</v>
      </c>
      <c r="U295" s="16">
        <v>7</v>
      </c>
      <c r="W295" s="11">
        <f>ROUND((SUM(M295:U295)-MAX(M295:U295)-MIN(M295:U295))/3,4)</f>
        <v>7</v>
      </c>
      <c r="Y295" s="11">
        <f>IF(D295="","",ROUND(W295*G295*K295,4))</f>
        <v>0.875</v>
      </c>
      <c r="AA295" s="65">
        <v>2</v>
      </c>
      <c r="AB295" s="2">
        <f>IF(D295="","",Y309+Y316-AA295-AA296)</f>
        <v>69.221800000000002</v>
      </c>
      <c r="AD295" s="42" t="str">
        <f>D287</f>
        <v>栄アーティスティックスイミングクラブ</v>
      </c>
      <c r="AE295" s="42" t="str">
        <f>D288</f>
        <v>栄アーティスティックスイミングクラブA</v>
      </c>
      <c r="AF295" s="42" t="str">
        <f>D289</f>
        <v>ななみ/はるか</v>
      </c>
      <c r="AG295" s="42" t="str">
        <f>D290</f>
        <v>来藤らんらん/若藤わかな</v>
      </c>
      <c r="AH295" s="42">
        <f>Y309</f>
        <v>29.971799999999998</v>
      </c>
      <c r="AI295" s="44">
        <f>Y316</f>
        <v>41.25</v>
      </c>
      <c r="AJ295" s="42">
        <f>AA296</f>
        <v>0</v>
      </c>
    </row>
    <row r="296" spans="1:36">
      <c r="C296" s="4">
        <v>2</v>
      </c>
      <c r="D296" s="47" t="s">
        <v>178</v>
      </c>
      <c r="E296" s="71">
        <v>5.95</v>
      </c>
      <c r="G296" s="15">
        <f t="shared" ref="G296:G305" si="36">_xlfn.IFS(I296="　",E296,I296="*",0.5,I296="**",E296/2,I296="***",0)</f>
        <v>0.5</v>
      </c>
      <c r="I296" s="9" t="s">
        <v>28</v>
      </c>
      <c r="K296" s="66" t="str">
        <f t="shared" ref="K296:K305" si="37">IF(D296="","",IF(COUNTIF(D296,"*TRE*")&gt;=1,"0.8",IF(AND(COUNTIF($D$4,"*テクニカル*")&gt;=1,COUNTIF(D296,"*HYBRID*")&gt;=1),"0.4",IF(AND(COUNTIF($D$4,"*フリー*")&gt;=1,COUNTIF(D296,"*HYBRID*")&gt;=1),"0.5",IF(AND(COUNTIF(D285,"*アクロ*")&gt;=1,COUNTIF(D296,"*HYBRID*")&gt;=1),"0.5",IF(AND(COUNTIF($D$4,"*テクニカル*")&gt;=1,COUNTIF(D296,"*Acro*")&gt;=1),"0.7",IF(AND(COUNTIF($D$4,"*フリー*")&gt;=1,COUNTIF(D296,"*Acro*")&gt;=1),"0.5",IF(AND(COUNTIF($D$4,"*アクロ*")&gt;=1,COUNTIF(D296,"*Acro*")&gt;=1),"0.8",IF(AND(COUNTIF($D$4,"*テクニカル*")&gt;=1,COUNTIF(D296,"*Acro*")&gt;=1),"0.7",IF(AND(COUNTIF($D$4,"*フリー*")&gt;=1,COUNTIF(D296,"*Acro*")&gt;=1),"0.5",IF(AND(COUNTIF($D$4,"*アクロ*")&gt;=1,COUNTIF(D296,"*Acro*")&gt;=1),"0.8")))))))))))</f>
        <v>0.5</v>
      </c>
      <c r="M296" s="16">
        <v>7</v>
      </c>
      <c r="O296" s="16">
        <v>6</v>
      </c>
      <c r="Q296" s="16">
        <v>7.25</v>
      </c>
      <c r="S296" s="16">
        <v>6</v>
      </c>
      <c r="U296" s="16">
        <v>6</v>
      </c>
      <c r="W296" s="11">
        <f t="shared" ref="W296:W305" si="38">ROUND((SUM(M296:U296)-MAX(M296:U296)-MIN(M296:U296))/3,4)</f>
        <v>6.3333000000000004</v>
      </c>
      <c r="Y296" s="11">
        <f t="shared" ref="Y296:Y305" si="39">IF(D296="","",ROUND(W296*G296*K296,4))</f>
        <v>1.5832999999999999</v>
      </c>
      <c r="AA296" s="65"/>
    </row>
    <row r="297" spans="1:36">
      <c r="C297" s="4">
        <v>3</v>
      </c>
      <c r="D297" s="47" t="s">
        <v>3</v>
      </c>
      <c r="E297" s="71">
        <v>2.1</v>
      </c>
      <c r="G297" s="15">
        <f t="shared" si="36"/>
        <v>1.05</v>
      </c>
      <c r="I297" s="9" t="s">
        <v>30</v>
      </c>
      <c r="K297" s="66" t="str">
        <f t="shared" si="37"/>
        <v>0.8</v>
      </c>
      <c r="M297" s="16">
        <v>6.5</v>
      </c>
      <c r="O297" s="16">
        <v>7.5</v>
      </c>
      <c r="Q297" s="16">
        <v>7</v>
      </c>
      <c r="S297" s="16">
        <v>6.75</v>
      </c>
      <c r="U297" s="16">
        <v>7</v>
      </c>
      <c r="W297" s="11">
        <f t="shared" si="38"/>
        <v>6.9166999999999996</v>
      </c>
      <c r="Y297" s="11">
        <f t="shared" si="39"/>
        <v>5.81</v>
      </c>
    </row>
    <row r="298" spans="1:36">
      <c r="C298" s="4">
        <v>4</v>
      </c>
      <c r="D298" s="47" t="s">
        <v>4</v>
      </c>
      <c r="E298" s="71">
        <v>0.1</v>
      </c>
      <c r="G298" s="15">
        <f t="shared" si="36"/>
        <v>0</v>
      </c>
      <c r="I298" s="9" t="s">
        <v>31</v>
      </c>
      <c r="K298" s="66" t="str">
        <f t="shared" si="37"/>
        <v>0.5</v>
      </c>
      <c r="M298" s="16">
        <v>7.25</v>
      </c>
      <c r="O298" s="16">
        <v>6.75</v>
      </c>
      <c r="Q298" s="16">
        <v>6</v>
      </c>
      <c r="S298" s="16">
        <v>7.25</v>
      </c>
      <c r="U298" s="16">
        <v>6.5</v>
      </c>
      <c r="W298" s="11">
        <f t="shared" si="38"/>
        <v>6.8333000000000004</v>
      </c>
      <c r="Y298" s="11">
        <f t="shared" si="39"/>
        <v>0</v>
      </c>
    </row>
    <row r="299" spans="1:36">
      <c r="C299" s="4">
        <v>5</v>
      </c>
      <c r="D299" s="47" t="s">
        <v>3</v>
      </c>
      <c r="E299" s="71">
        <v>2.1</v>
      </c>
      <c r="G299" s="15">
        <f t="shared" si="36"/>
        <v>2.1</v>
      </c>
      <c r="I299" s="9" t="s">
        <v>29</v>
      </c>
      <c r="K299" s="66" t="str">
        <f t="shared" si="37"/>
        <v>0.8</v>
      </c>
      <c r="M299" s="16">
        <v>6</v>
      </c>
      <c r="O299" s="16">
        <v>7.25</v>
      </c>
      <c r="Q299" s="16">
        <v>6.75</v>
      </c>
      <c r="S299" s="16">
        <v>6.75</v>
      </c>
      <c r="U299" s="16">
        <v>7.25</v>
      </c>
      <c r="W299" s="11">
        <f t="shared" si="38"/>
        <v>6.9166999999999996</v>
      </c>
      <c r="Y299" s="11">
        <f t="shared" si="39"/>
        <v>11.620100000000001</v>
      </c>
    </row>
    <row r="300" spans="1:36">
      <c r="C300" s="4">
        <v>6</v>
      </c>
      <c r="D300" s="47" t="s">
        <v>5</v>
      </c>
      <c r="E300" s="71">
        <v>2.7</v>
      </c>
      <c r="G300" s="15">
        <f t="shared" si="36"/>
        <v>0.5</v>
      </c>
      <c r="I300" s="9" t="s">
        <v>28</v>
      </c>
      <c r="K300" s="66" t="str">
        <f t="shared" si="37"/>
        <v>0.8</v>
      </c>
      <c r="M300" s="16">
        <v>7.5</v>
      </c>
      <c r="O300" s="16">
        <v>7</v>
      </c>
      <c r="Q300" s="16">
        <v>7.25</v>
      </c>
      <c r="S300" s="16">
        <v>7.25</v>
      </c>
      <c r="U300" s="16">
        <v>6</v>
      </c>
      <c r="W300" s="11">
        <f t="shared" si="38"/>
        <v>7.1666999999999996</v>
      </c>
      <c r="Y300" s="11">
        <f t="shared" si="39"/>
        <v>2.8666999999999998</v>
      </c>
    </row>
    <row r="301" spans="1:36">
      <c r="C301" s="4">
        <v>7</v>
      </c>
      <c r="D301" s="47" t="s">
        <v>6</v>
      </c>
      <c r="E301" s="71">
        <v>1.2</v>
      </c>
      <c r="G301" s="15">
        <f t="shared" si="36"/>
        <v>0.6</v>
      </c>
      <c r="I301" s="9" t="s">
        <v>30</v>
      </c>
      <c r="K301" s="66" t="str">
        <f t="shared" si="37"/>
        <v>0.5</v>
      </c>
      <c r="M301" s="16">
        <v>6.75</v>
      </c>
      <c r="O301" s="16">
        <v>6</v>
      </c>
      <c r="Q301" s="16">
        <v>7</v>
      </c>
      <c r="S301" s="16">
        <v>7</v>
      </c>
      <c r="U301" s="16">
        <v>6.75</v>
      </c>
      <c r="W301" s="11">
        <f t="shared" si="38"/>
        <v>6.8333000000000004</v>
      </c>
      <c r="Y301" s="11">
        <f t="shared" si="39"/>
        <v>2.0499999999999998</v>
      </c>
    </row>
    <row r="302" spans="1:36">
      <c r="C302" s="4">
        <v>8</v>
      </c>
      <c r="D302" s="47" t="s">
        <v>178</v>
      </c>
      <c r="E302" s="71">
        <v>2.7</v>
      </c>
      <c r="G302" s="15">
        <f t="shared" si="36"/>
        <v>0</v>
      </c>
      <c r="I302" s="9" t="s">
        <v>31</v>
      </c>
      <c r="K302" s="66" t="str">
        <f t="shared" si="37"/>
        <v>0.5</v>
      </c>
      <c r="M302" s="16">
        <v>7.25</v>
      </c>
      <c r="O302" s="16">
        <v>7</v>
      </c>
      <c r="Q302" s="16">
        <v>7.75</v>
      </c>
      <c r="S302" s="16">
        <v>6</v>
      </c>
      <c r="U302" s="16">
        <v>7.25</v>
      </c>
      <c r="W302" s="11">
        <f t="shared" si="38"/>
        <v>7.1666999999999996</v>
      </c>
      <c r="Y302" s="11">
        <f t="shared" si="39"/>
        <v>0</v>
      </c>
    </row>
    <row r="303" spans="1:36">
      <c r="C303" s="4">
        <v>9</v>
      </c>
      <c r="D303" s="47" t="s">
        <v>178</v>
      </c>
      <c r="E303" s="71">
        <v>0.2</v>
      </c>
      <c r="G303" s="15">
        <f t="shared" si="36"/>
        <v>0.5</v>
      </c>
      <c r="I303" s="9" t="s">
        <v>28</v>
      </c>
      <c r="K303" s="66" t="str">
        <f t="shared" si="37"/>
        <v>0.5</v>
      </c>
      <c r="M303" s="16">
        <v>7</v>
      </c>
      <c r="O303" s="16">
        <v>6.5</v>
      </c>
      <c r="Q303" s="16">
        <v>7.25</v>
      </c>
      <c r="S303" s="16">
        <v>6.75</v>
      </c>
      <c r="U303" s="16">
        <v>7</v>
      </c>
      <c r="W303" s="11">
        <f t="shared" si="38"/>
        <v>6.9166999999999996</v>
      </c>
      <c r="Y303" s="11">
        <f t="shared" si="39"/>
        <v>1.7292000000000001</v>
      </c>
    </row>
    <row r="304" spans="1:36">
      <c r="C304" s="4">
        <v>10</v>
      </c>
      <c r="D304" s="47" t="s">
        <v>178</v>
      </c>
      <c r="E304" s="71">
        <v>0.3</v>
      </c>
      <c r="G304" s="15">
        <f t="shared" si="36"/>
        <v>0.5</v>
      </c>
      <c r="I304" s="9" t="s">
        <v>28</v>
      </c>
      <c r="K304" s="66" t="str">
        <f t="shared" si="37"/>
        <v>0.5</v>
      </c>
      <c r="M304" s="16">
        <v>7.75</v>
      </c>
      <c r="O304" s="16">
        <v>7.25</v>
      </c>
      <c r="Q304" s="16">
        <v>7</v>
      </c>
      <c r="S304" s="16">
        <v>6.75</v>
      </c>
      <c r="U304" s="16">
        <v>7.25</v>
      </c>
      <c r="W304" s="11">
        <f t="shared" si="38"/>
        <v>7.1666999999999996</v>
      </c>
      <c r="Y304" s="11">
        <f t="shared" si="39"/>
        <v>1.7917000000000001</v>
      </c>
    </row>
    <row r="305" spans="3:25">
      <c r="C305" s="6">
        <v>11</v>
      </c>
      <c r="D305" s="47" t="s">
        <v>178</v>
      </c>
      <c r="E305" s="71">
        <v>0.04</v>
      </c>
      <c r="G305" s="15">
        <f t="shared" si="36"/>
        <v>0.5</v>
      </c>
      <c r="I305" s="9" t="s">
        <v>28</v>
      </c>
      <c r="K305" s="66" t="str">
        <f t="shared" si="37"/>
        <v>0.5</v>
      </c>
      <c r="M305" s="16">
        <v>7.25</v>
      </c>
      <c r="O305" s="16">
        <v>6</v>
      </c>
      <c r="Q305" s="16">
        <v>6.5</v>
      </c>
      <c r="S305" s="16">
        <v>7.25</v>
      </c>
      <c r="U305" s="16">
        <v>6</v>
      </c>
      <c r="W305" s="11">
        <f t="shared" si="38"/>
        <v>6.5833000000000004</v>
      </c>
      <c r="Y305" s="11">
        <f t="shared" si="39"/>
        <v>1.6457999999999999</v>
      </c>
    </row>
    <row r="306" spans="3:25">
      <c r="U306" s="13" t="s">
        <v>33</v>
      </c>
      <c r="Y306" s="11">
        <f>SUM(Y295:Y305)</f>
        <v>29.971799999999998</v>
      </c>
    </row>
    <row r="307" spans="3:25">
      <c r="C307" s="10" t="s">
        <v>32</v>
      </c>
      <c r="U307" s="13" t="s">
        <v>34</v>
      </c>
      <c r="Y307" s="30"/>
    </row>
    <row r="308" spans="3:25">
      <c r="U308" s="13" t="s">
        <v>35</v>
      </c>
      <c r="Y308" s="30"/>
    </row>
    <row r="309" spans="3:25">
      <c r="U309" s="13" t="s">
        <v>36</v>
      </c>
      <c r="Y309" s="11">
        <f>Y306-Y307-Y308</f>
        <v>29.971799999999998</v>
      </c>
    </row>
    <row r="310" spans="3:25" ht="15">
      <c r="D310" s="14" t="s">
        <v>37</v>
      </c>
      <c r="U310" s="13"/>
    </row>
    <row r="311" spans="3:25">
      <c r="D311" s="2" t="s">
        <v>38</v>
      </c>
      <c r="K311" s="89" t="str">
        <f>IF($D$6="係数を選択","0.0",$D$6)</f>
        <v>0.0</v>
      </c>
      <c r="M311" s="16">
        <v>7.5</v>
      </c>
      <c r="O311" s="16">
        <v>7.5</v>
      </c>
      <c r="Q311" s="16">
        <v>7.5</v>
      </c>
      <c r="S311" s="16">
        <v>7.5</v>
      </c>
      <c r="U311" s="16">
        <v>7.5</v>
      </c>
      <c r="Y311" s="11">
        <f>ROUND((SUM(M311:U311)-MAX(M311:U311)-MIN(M311:U311))*K311,4)</f>
        <v>0</v>
      </c>
    </row>
    <row r="312" spans="3:25">
      <c r="D312" s="2" t="s">
        <v>39</v>
      </c>
      <c r="K312" s="8">
        <v>1</v>
      </c>
      <c r="M312" s="16">
        <v>7.75</v>
      </c>
      <c r="O312" s="16">
        <v>7.25</v>
      </c>
      <c r="Q312" s="16">
        <v>7</v>
      </c>
      <c r="S312" s="16">
        <v>6.75</v>
      </c>
      <c r="U312" s="16">
        <v>7.25</v>
      </c>
      <c r="Y312" s="11">
        <f>ROUND((SUM(M312:U312)-MAX(M312:U312)-MIN(M312:U312))*K312,4)</f>
        <v>21.5</v>
      </c>
    </row>
    <row r="313" spans="3:25">
      <c r="D313" s="2" t="s">
        <v>40</v>
      </c>
      <c r="K313" s="8">
        <v>1</v>
      </c>
      <c r="M313" s="16">
        <v>7.25</v>
      </c>
      <c r="O313" s="16">
        <v>6</v>
      </c>
      <c r="Q313" s="16">
        <v>6.5</v>
      </c>
      <c r="S313" s="16">
        <v>7.25</v>
      </c>
      <c r="U313" s="16">
        <v>6</v>
      </c>
      <c r="Y313" s="11">
        <f>ROUND((SUM(M313:U313)-MAX(M313:U313)-MIN(M313:U313))*K313,4)</f>
        <v>19.75</v>
      </c>
    </row>
    <row r="314" spans="3:25">
      <c r="U314" s="13" t="s">
        <v>41</v>
      </c>
      <c r="Y314" s="11">
        <f>SUM(Y311:Y313)</f>
        <v>41.25</v>
      </c>
    </row>
    <row r="315" spans="3:25">
      <c r="U315" s="13" t="s">
        <v>42</v>
      </c>
      <c r="Y315" s="30"/>
    </row>
    <row r="316" spans="3:25">
      <c r="U316" s="13" t="s">
        <v>43</v>
      </c>
      <c r="Y316" s="11">
        <f>Y314-Y315</f>
        <v>41.25</v>
      </c>
    </row>
    <row r="318" spans="3:25">
      <c r="C318" s="3" t="s">
        <v>8</v>
      </c>
      <c r="D318" s="48" t="s">
        <v>102</v>
      </c>
      <c r="E318" s="69"/>
    </row>
    <row r="319" spans="3:25">
      <c r="C319" s="3" t="s">
        <v>9</v>
      </c>
      <c r="D319" s="49" t="s">
        <v>103</v>
      </c>
      <c r="E319" s="69"/>
    </row>
    <row r="320" spans="3:25">
      <c r="C320" s="3" t="s">
        <v>10</v>
      </c>
      <c r="D320" s="49" t="s">
        <v>193</v>
      </c>
      <c r="E320" s="69"/>
    </row>
    <row r="321" spans="1:36">
      <c r="C321" s="3" t="s">
        <v>11</v>
      </c>
      <c r="D321" s="45" t="s">
        <v>16</v>
      </c>
      <c r="E321" s="69"/>
      <c r="AA321" s="50" t="s">
        <v>173</v>
      </c>
      <c r="AD321" s="2" t="s">
        <v>57</v>
      </c>
    </row>
    <row r="322" spans="1:36" ht="6.75" customHeight="1">
      <c r="C322" s="4"/>
      <c r="D322" s="45"/>
      <c r="E322" s="69"/>
      <c r="AA322" s="50"/>
    </row>
    <row r="323" spans="1:36" ht="15">
      <c r="A323" s="2" t="s">
        <v>26</v>
      </c>
      <c r="B323" s="17" t="s">
        <v>44</v>
      </c>
      <c r="C323" s="3" t="s">
        <v>12</v>
      </c>
      <c r="D323" s="45" t="s">
        <v>1</v>
      </c>
      <c r="E323" s="69">
        <v>11.770000000000001</v>
      </c>
      <c r="M323" s="7" t="s">
        <v>17</v>
      </c>
      <c r="O323" s="7" t="s">
        <v>18</v>
      </c>
      <c r="Q323" s="7" t="s">
        <v>19</v>
      </c>
      <c r="S323" s="7" t="s">
        <v>20</v>
      </c>
      <c r="U323" s="7" t="s">
        <v>21</v>
      </c>
      <c r="W323" s="11" t="s">
        <v>22</v>
      </c>
      <c r="Y323" s="11" t="s">
        <v>23</v>
      </c>
      <c r="AA323" s="50" t="s">
        <v>174</v>
      </c>
      <c r="AB323" s="2" t="s">
        <v>25</v>
      </c>
      <c r="AD323" s="3" t="s">
        <v>8</v>
      </c>
      <c r="AE323" s="3" t="s">
        <v>9</v>
      </c>
      <c r="AF323" s="3" t="s">
        <v>10</v>
      </c>
      <c r="AG323" s="3" t="s">
        <v>11</v>
      </c>
      <c r="AH323" s="5" t="s">
        <v>2</v>
      </c>
      <c r="AI323" s="14" t="s">
        <v>37</v>
      </c>
      <c r="AJ323" s="2" t="s">
        <v>24</v>
      </c>
    </row>
    <row r="324" spans="1:36" ht="6.75" customHeight="1">
      <c r="C324" s="4"/>
      <c r="D324" s="45"/>
      <c r="E324" s="69"/>
    </row>
    <row r="325" spans="1:36" ht="15">
      <c r="D325" s="46" t="s">
        <v>2</v>
      </c>
      <c r="E325" s="70" t="s">
        <v>13</v>
      </c>
      <c r="G325" s="2" t="s">
        <v>27</v>
      </c>
      <c r="I325" s="2" t="s">
        <v>14</v>
      </c>
      <c r="K325" s="2" t="s">
        <v>15</v>
      </c>
    </row>
    <row r="326" spans="1:36">
      <c r="A326" s="2">
        <f>RANK(AB326,$AB$16:$AB$627,0)</f>
        <v>5</v>
      </c>
      <c r="B326" s="12">
        <v>11</v>
      </c>
      <c r="C326" s="4">
        <v>1</v>
      </c>
      <c r="D326" s="47" t="s">
        <v>178</v>
      </c>
      <c r="E326" s="71">
        <v>0.25</v>
      </c>
      <c r="G326" s="15">
        <f>_xlfn.IFS(I326="　",E326,I326="*",0.5,I326="**",E326/2,I326="***",0)</f>
        <v>0.25</v>
      </c>
      <c r="I326" s="9" t="s">
        <v>29</v>
      </c>
      <c r="K326" s="66" t="str">
        <f>IF(D326="","",IF(COUNTIF(D326,"*TRE*")&gt;=1,"0.8",IF(AND(COUNTIF($D$4,"*テクニカル*")&gt;=1,COUNTIF(D326,"*HYBRID*")&gt;=1),"0.4",IF(AND(COUNTIF($D$4,"*フリー*")&gt;=1,COUNTIF(D326,"*HYBRID*")&gt;=1),"0.5",IF(AND(COUNTIF(D315,"*アクロ*")&gt;=1,COUNTIF(D326,"*HYBRID*")&gt;=1),"0.5",IF(AND(COUNTIF($D$4,"*テクニカル*")&gt;=1,COUNTIF(D326,"*Acro*")&gt;=1),"0.7",IF(AND(COUNTIF($D$4,"*フリー*")&gt;=1,COUNTIF(D326,"*Acro*")&gt;=1),"0.5",IF(AND(COUNTIF($D$4,"*アクロ*")&gt;=1,COUNTIF(D326,"*Acro*")&gt;=1),"0.8",IF(AND(COUNTIF($D$4,"*テクニカル*")&gt;=1,COUNTIF(D326,"*Acro*")&gt;=1),"0.7",IF(AND(COUNTIF($D$4,"*フリー*")&gt;=1,COUNTIF(D326,"*Acro*")&gt;=1),"0.5",IF(AND(COUNTIF($D$4,"*アクロ*")&gt;=1,COUNTIF(D326,"*Acro*")&gt;=1),"0.8")))))))))))</f>
        <v>0.5</v>
      </c>
      <c r="M326" s="16">
        <v>6</v>
      </c>
      <c r="O326" s="16">
        <v>7.25</v>
      </c>
      <c r="Q326" s="16">
        <v>6.75</v>
      </c>
      <c r="S326" s="16">
        <v>7.25</v>
      </c>
      <c r="U326" s="16">
        <v>7</v>
      </c>
      <c r="W326" s="11">
        <f>ROUND((SUM(M326:U326)-MAX(M326:U326)-MIN(M326:U326))/3,4)</f>
        <v>7</v>
      </c>
      <c r="Y326" s="11">
        <f>IF(D326="","",ROUND(W326*G326*K326,4))</f>
        <v>0.875</v>
      </c>
      <c r="AA326" s="65"/>
      <c r="AB326" s="2">
        <f>IF(D326="","",Y340+Y347-AA326-AA327)</f>
        <v>71.221800000000002</v>
      </c>
      <c r="AD326" s="42" t="str">
        <f>D318</f>
        <v>博多アーティスティックスイミングクラブ</v>
      </c>
      <c r="AE326" s="42" t="str">
        <f>D319</f>
        <v>博多アーティスティックスイミングクラブA</v>
      </c>
      <c r="AF326" s="42" t="str">
        <f>D320</f>
        <v>まりな/やくみ</v>
      </c>
      <c r="AG326" s="42" t="str">
        <f>D321</f>
        <v>来藤らんらん/若藤わかな</v>
      </c>
      <c r="AH326" s="42">
        <f>Y340</f>
        <v>29.971799999999998</v>
      </c>
      <c r="AI326" s="44">
        <f>Y347</f>
        <v>41.25</v>
      </c>
      <c r="AJ326" s="42">
        <f>AA327</f>
        <v>0</v>
      </c>
    </row>
    <row r="327" spans="1:36">
      <c r="C327" s="4">
        <v>2</v>
      </c>
      <c r="D327" s="47" t="s">
        <v>178</v>
      </c>
      <c r="E327" s="71">
        <v>5.95</v>
      </c>
      <c r="G327" s="15">
        <f t="shared" ref="G327:G336" si="40">_xlfn.IFS(I327="　",E327,I327="*",0.5,I327="**",E327/2,I327="***",0)</f>
        <v>0.5</v>
      </c>
      <c r="I327" s="9" t="s">
        <v>28</v>
      </c>
      <c r="K327" s="66" t="str">
        <f t="shared" ref="K327:K336" si="41">IF(D327="","",IF(COUNTIF(D327,"*TRE*")&gt;=1,"0.8",IF(AND(COUNTIF($D$4,"*テクニカル*")&gt;=1,COUNTIF(D327,"*HYBRID*")&gt;=1),"0.4",IF(AND(COUNTIF($D$4,"*フリー*")&gt;=1,COUNTIF(D327,"*HYBRID*")&gt;=1),"0.5",IF(AND(COUNTIF(D316,"*アクロ*")&gt;=1,COUNTIF(D327,"*HYBRID*")&gt;=1),"0.5",IF(AND(COUNTIF($D$4,"*テクニカル*")&gt;=1,COUNTIF(D327,"*Acro*")&gt;=1),"0.7",IF(AND(COUNTIF($D$4,"*フリー*")&gt;=1,COUNTIF(D327,"*Acro*")&gt;=1),"0.5",IF(AND(COUNTIF($D$4,"*アクロ*")&gt;=1,COUNTIF(D327,"*Acro*")&gt;=1),"0.8",IF(AND(COUNTIF($D$4,"*テクニカル*")&gt;=1,COUNTIF(D327,"*Acro*")&gt;=1),"0.7",IF(AND(COUNTIF($D$4,"*フリー*")&gt;=1,COUNTIF(D327,"*Acro*")&gt;=1),"0.5",IF(AND(COUNTIF($D$4,"*アクロ*")&gt;=1,COUNTIF(D327,"*Acro*")&gt;=1),"0.8")))))))))))</f>
        <v>0.5</v>
      </c>
      <c r="M327" s="16">
        <v>7</v>
      </c>
      <c r="O327" s="16">
        <v>6</v>
      </c>
      <c r="Q327" s="16">
        <v>7.25</v>
      </c>
      <c r="S327" s="16">
        <v>6</v>
      </c>
      <c r="U327" s="16">
        <v>6</v>
      </c>
      <c r="W327" s="11">
        <f t="shared" ref="W327:W336" si="42">ROUND((SUM(M327:U327)-MAX(M327:U327)-MIN(M327:U327))/3,4)</f>
        <v>6.3333000000000004</v>
      </c>
      <c r="Y327" s="11">
        <f t="shared" ref="Y327:Y336" si="43">IF(D327="","",ROUND(W327*G327*K327,4))</f>
        <v>1.5832999999999999</v>
      </c>
      <c r="AA327" s="65"/>
    </row>
    <row r="328" spans="1:36">
      <c r="C328" s="4">
        <v>3</v>
      </c>
      <c r="D328" s="47" t="s">
        <v>3</v>
      </c>
      <c r="E328" s="71">
        <v>2.1</v>
      </c>
      <c r="G328" s="15">
        <f t="shared" si="40"/>
        <v>1.05</v>
      </c>
      <c r="I328" s="9" t="s">
        <v>30</v>
      </c>
      <c r="K328" s="66" t="str">
        <f t="shared" si="41"/>
        <v>0.8</v>
      </c>
      <c r="M328" s="16">
        <v>6.5</v>
      </c>
      <c r="O328" s="16">
        <v>7.5</v>
      </c>
      <c r="Q328" s="16">
        <v>7</v>
      </c>
      <c r="S328" s="16">
        <v>6.75</v>
      </c>
      <c r="U328" s="16">
        <v>7</v>
      </c>
      <c r="W328" s="11">
        <f t="shared" si="42"/>
        <v>6.9166999999999996</v>
      </c>
      <c r="Y328" s="11">
        <f t="shared" si="43"/>
        <v>5.81</v>
      </c>
    </row>
    <row r="329" spans="1:36">
      <c r="C329" s="4">
        <v>4</v>
      </c>
      <c r="D329" s="47" t="s">
        <v>4</v>
      </c>
      <c r="E329" s="71">
        <v>0.1</v>
      </c>
      <c r="G329" s="15">
        <f t="shared" si="40"/>
        <v>0</v>
      </c>
      <c r="I329" s="9" t="s">
        <v>31</v>
      </c>
      <c r="K329" s="66" t="str">
        <f t="shared" si="41"/>
        <v>0.5</v>
      </c>
      <c r="M329" s="16">
        <v>7.25</v>
      </c>
      <c r="O329" s="16">
        <v>6.75</v>
      </c>
      <c r="Q329" s="16">
        <v>6</v>
      </c>
      <c r="S329" s="16">
        <v>7.25</v>
      </c>
      <c r="U329" s="16">
        <v>6.5</v>
      </c>
      <c r="W329" s="11">
        <f t="shared" si="42"/>
        <v>6.8333000000000004</v>
      </c>
      <c r="Y329" s="11">
        <f t="shared" si="43"/>
        <v>0</v>
      </c>
    </row>
    <row r="330" spans="1:36">
      <c r="C330" s="4">
        <v>5</v>
      </c>
      <c r="D330" s="47" t="s">
        <v>3</v>
      </c>
      <c r="E330" s="71">
        <v>2.1</v>
      </c>
      <c r="G330" s="15">
        <f t="shared" si="40"/>
        <v>2.1</v>
      </c>
      <c r="I330" s="9" t="s">
        <v>29</v>
      </c>
      <c r="K330" s="66" t="str">
        <f t="shared" si="41"/>
        <v>0.8</v>
      </c>
      <c r="M330" s="16">
        <v>6</v>
      </c>
      <c r="O330" s="16">
        <v>7.25</v>
      </c>
      <c r="Q330" s="16">
        <v>6.75</v>
      </c>
      <c r="S330" s="16">
        <v>6.75</v>
      </c>
      <c r="U330" s="16">
        <v>7.25</v>
      </c>
      <c r="W330" s="11">
        <f t="shared" si="42"/>
        <v>6.9166999999999996</v>
      </c>
      <c r="Y330" s="11">
        <f t="shared" si="43"/>
        <v>11.620100000000001</v>
      </c>
    </row>
    <row r="331" spans="1:36">
      <c r="C331" s="4">
        <v>6</v>
      </c>
      <c r="D331" s="47" t="s">
        <v>5</v>
      </c>
      <c r="E331" s="71">
        <v>2.7</v>
      </c>
      <c r="G331" s="15">
        <f t="shared" si="40"/>
        <v>0.5</v>
      </c>
      <c r="I331" s="9" t="s">
        <v>28</v>
      </c>
      <c r="K331" s="66" t="str">
        <f t="shared" si="41"/>
        <v>0.8</v>
      </c>
      <c r="M331" s="16">
        <v>7.5</v>
      </c>
      <c r="O331" s="16">
        <v>7</v>
      </c>
      <c r="Q331" s="16">
        <v>7.25</v>
      </c>
      <c r="S331" s="16">
        <v>7.25</v>
      </c>
      <c r="U331" s="16">
        <v>6</v>
      </c>
      <c r="W331" s="11">
        <f t="shared" si="42"/>
        <v>7.1666999999999996</v>
      </c>
      <c r="Y331" s="11">
        <f t="shared" si="43"/>
        <v>2.8666999999999998</v>
      </c>
    </row>
    <row r="332" spans="1:36">
      <c r="C332" s="4">
        <v>7</v>
      </c>
      <c r="D332" s="47" t="s">
        <v>6</v>
      </c>
      <c r="E332" s="71">
        <v>1.2</v>
      </c>
      <c r="G332" s="15">
        <f t="shared" si="40"/>
        <v>0.6</v>
      </c>
      <c r="I332" s="9" t="s">
        <v>30</v>
      </c>
      <c r="K332" s="66" t="str">
        <f t="shared" si="41"/>
        <v>0.5</v>
      </c>
      <c r="M332" s="16">
        <v>6.75</v>
      </c>
      <c r="O332" s="16">
        <v>6</v>
      </c>
      <c r="Q332" s="16">
        <v>7</v>
      </c>
      <c r="S332" s="16">
        <v>7</v>
      </c>
      <c r="U332" s="16">
        <v>6.75</v>
      </c>
      <c r="W332" s="11">
        <f t="shared" si="42"/>
        <v>6.8333000000000004</v>
      </c>
      <c r="Y332" s="11">
        <f t="shared" si="43"/>
        <v>2.0499999999999998</v>
      </c>
    </row>
    <row r="333" spans="1:36">
      <c r="C333" s="4">
        <v>8</v>
      </c>
      <c r="D333" s="47" t="s">
        <v>178</v>
      </c>
      <c r="E333" s="71">
        <v>2.7</v>
      </c>
      <c r="G333" s="15">
        <f t="shared" si="40"/>
        <v>0</v>
      </c>
      <c r="I333" s="9" t="s">
        <v>31</v>
      </c>
      <c r="K333" s="66" t="str">
        <f t="shared" si="41"/>
        <v>0.5</v>
      </c>
      <c r="M333" s="16">
        <v>7.25</v>
      </c>
      <c r="O333" s="16">
        <v>7</v>
      </c>
      <c r="Q333" s="16">
        <v>7.75</v>
      </c>
      <c r="S333" s="16">
        <v>6</v>
      </c>
      <c r="U333" s="16">
        <v>7.25</v>
      </c>
      <c r="W333" s="11">
        <f t="shared" si="42"/>
        <v>7.1666999999999996</v>
      </c>
      <c r="Y333" s="11">
        <f t="shared" si="43"/>
        <v>0</v>
      </c>
    </row>
    <row r="334" spans="1:36">
      <c r="C334" s="4">
        <v>9</v>
      </c>
      <c r="D334" s="47" t="s">
        <v>178</v>
      </c>
      <c r="E334" s="71">
        <v>0.2</v>
      </c>
      <c r="G334" s="15">
        <f t="shared" si="40"/>
        <v>0.5</v>
      </c>
      <c r="I334" s="9" t="s">
        <v>28</v>
      </c>
      <c r="K334" s="66" t="str">
        <f t="shared" si="41"/>
        <v>0.5</v>
      </c>
      <c r="M334" s="16">
        <v>7</v>
      </c>
      <c r="O334" s="16">
        <v>6.5</v>
      </c>
      <c r="Q334" s="16">
        <v>7.25</v>
      </c>
      <c r="S334" s="16">
        <v>6.75</v>
      </c>
      <c r="U334" s="16">
        <v>7</v>
      </c>
      <c r="W334" s="11">
        <f t="shared" si="42"/>
        <v>6.9166999999999996</v>
      </c>
      <c r="Y334" s="11">
        <f t="shared" si="43"/>
        <v>1.7292000000000001</v>
      </c>
    </row>
    <row r="335" spans="1:36">
      <c r="C335" s="4">
        <v>10</v>
      </c>
      <c r="D335" s="47" t="s">
        <v>178</v>
      </c>
      <c r="E335" s="71">
        <v>0.3</v>
      </c>
      <c r="G335" s="15">
        <f t="shared" si="40"/>
        <v>0.5</v>
      </c>
      <c r="I335" s="9" t="s">
        <v>28</v>
      </c>
      <c r="K335" s="66" t="str">
        <f t="shared" si="41"/>
        <v>0.5</v>
      </c>
      <c r="M335" s="16">
        <v>7.75</v>
      </c>
      <c r="O335" s="16">
        <v>7.25</v>
      </c>
      <c r="Q335" s="16">
        <v>7</v>
      </c>
      <c r="S335" s="16">
        <v>6.75</v>
      </c>
      <c r="U335" s="16">
        <v>7.25</v>
      </c>
      <c r="W335" s="11">
        <f t="shared" si="42"/>
        <v>7.1666999999999996</v>
      </c>
      <c r="Y335" s="11">
        <f t="shared" si="43"/>
        <v>1.7917000000000001</v>
      </c>
    </row>
    <row r="336" spans="1:36">
      <c r="C336" s="6">
        <v>11</v>
      </c>
      <c r="D336" s="47" t="s">
        <v>178</v>
      </c>
      <c r="E336" s="71">
        <v>0.04</v>
      </c>
      <c r="G336" s="15">
        <f t="shared" si="40"/>
        <v>0.5</v>
      </c>
      <c r="I336" s="9" t="s">
        <v>28</v>
      </c>
      <c r="K336" s="66" t="str">
        <f t="shared" si="41"/>
        <v>0.5</v>
      </c>
      <c r="M336" s="16">
        <v>7.25</v>
      </c>
      <c r="O336" s="16">
        <v>6</v>
      </c>
      <c r="Q336" s="16">
        <v>6.5</v>
      </c>
      <c r="S336" s="16">
        <v>7.25</v>
      </c>
      <c r="U336" s="16">
        <v>6</v>
      </c>
      <c r="W336" s="11">
        <f t="shared" si="42"/>
        <v>6.5833000000000004</v>
      </c>
      <c r="Y336" s="11">
        <f t="shared" si="43"/>
        <v>1.6457999999999999</v>
      </c>
    </row>
    <row r="337" spans="3:30">
      <c r="U337" s="13" t="s">
        <v>33</v>
      </c>
      <c r="Y337" s="11">
        <f>SUM(Y326:Y336)</f>
        <v>29.971799999999998</v>
      </c>
    </row>
    <row r="338" spans="3:30">
      <c r="C338" s="10" t="s">
        <v>32</v>
      </c>
      <c r="U338" s="13" t="s">
        <v>34</v>
      </c>
      <c r="Y338" s="30"/>
    </row>
    <row r="339" spans="3:30">
      <c r="U339" s="13" t="s">
        <v>35</v>
      </c>
      <c r="Y339" s="30"/>
    </row>
    <row r="340" spans="3:30">
      <c r="U340" s="13" t="s">
        <v>36</v>
      </c>
      <c r="Y340" s="11">
        <f>Y337-Y338-Y339</f>
        <v>29.971799999999998</v>
      </c>
    </row>
    <row r="341" spans="3:30" ht="15">
      <c r="D341" s="14" t="s">
        <v>37</v>
      </c>
      <c r="U341" s="13"/>
    </row>
    <row r="342" spans="3:30">
      <c r="D342" s="2" t="s">
        <v>38</v>
      </c>
      <c r="K342" s="89" t="str">
        <f>IF($D$6="係数を選択","0.0",$D$6)</f>
        <v>0.0</v>
      </c>
      <c r="M342" s="16">
        <v>7</v>
      </c>
      <c r="O342" s="16">
        <v>7</v>
      </c>
      <c r="Q342" s="16">
        <v>7</v>
      </c>
      <c r="S342" s="16">
        <v>7</v>
      </c>
      <c r="U342" s="16">
        <v>7</v>
      </c>
      <c r="Y342" s="11">
        <f>ROUND((SUM(M342:U342)-MAX(M342:U342)-MIN(M342:U342))*K342,4)</f>
        <v>0</v>
      </c>
    </row>
    <row r="343" spans="3:30">
      <c r="D343" s="2" t="s">
        <v>39</v>
      </c>
      <c r="K343" s="8">
        <v>1</v>
      </c>
      <c r="M343" s="16">
        <v>7.75</v>
      </c>
      <c r="O343" s="16">
        <v>7.25</v>
      </c>
      <c r="Q343" s="16">
        <v>7</v>
      </c>
      <c r="S343" s="16">
        <v>6.75</v>
      </c>
      <c r="U343" s="16">
        <v>7.25</v>
      </c>
      <c r="Y343" s="11">
        <f>ROUND((SUM(M343:U343)-MAX(M343:U343)-MIN(M343:U343))*K343,4)</f>
        <v>21.5</v>
      </c>
    </row>
    <row r="344" spans="3:30">
      <c r="D344" s="2" t="s">
        <v>40</v>
      </c>
      <c r="K344" s="8">
        <v>1</v>
      </c>
      <c r="M344" s="16">
        <v>7.25</v>
      </c>
      <c r="O344" s="16">
        <v>6</v>
      </c>
      <c r="Q344" s="16">
        <v>6.5</v>
      </c>
      <c r="S344" s="16">
        <v>7.25</v>
      </c>
      <c r="U344" s="16">
        <v>6</v>
      </c>
      <c r="Y344" s="11">
        <f>ROUND((SUM(M344:U344)-MAX(M344:U344)-MIN(M344:U344))*K344,4)</f>
        <v>19.75</v>
      </c>
    </row>
    <row r="345" spans="3:30">
      <c r="U345" s="13" t="s">
        <v>41</v>
      </c>
      <c r="Y345" s="11">
        <f>SUM(Y342:Y344)</f>
        <v>41.25</v>
      </c>
    </row>
    <row r="346" spans="3:30">
      <c r="U346" s="13" t="s">
        <v>42</v>
      </c>
      <c r="Y346" s="30"/>
    </row>
    <row r="347" spans="3:30">
      <c r="U347" s="13" t="s">
        <v>43</v>
      </c>
      <c r="Y347" s="11">
        <f>Y345-Y346</f>
        <v>41.25</v>
      </c>
    </row>
    <row r="349" spans="3:30">
      <c r="C349" s="3" t="s">
        <v>8</v>
      </c>
      <c r="D349" s="48" t="s">
        <v>104</v>
      </c>
      <c r="E349" s="69"/>
    </row>
    <row r="350" spans="3:30">
      <c r="C350" s="3" t="s">
        <v>9</v>
      </c>
      <c r="D350" s="49" t="s">
        <v>105</v>
      </c>
      <c r="E350" s="69"/>
    </row>
    <row r="351" spans="3:30">
      <c r="C351" s="3" t="s">
        <v>10</v>
      </c>
      <c r="D351" s="45" t="s">
        <v>16</v>
      </c>
      <c r="E351" s="69"/>
    </row>
    <row r="352" spans="3:30">
      <c r="C352" s="3" t="s">
        <v>11</v>
      </c>
      <c r="D352" s="48" t="s">
        <v>194</v>
      </c>
      <c r="E352" s="69"/>
      <c r="AA352" s="50" t="s">
        <v>173</v>
      </c>
      <c r="AD352" s="2" t="s">
        <v>57</v>
      </c>
    </row>
    <row r="353" spans="1:36" ht="6.75" customHeight="1">
      <c r="C353" s="4"/>
      <c r="D353" s="45"/>
      <c r="E353" s="69"/>
      <c r="AA353" s="50"/>
    </row>
    <row r="354" spans="1:36" ht="15">
      <c r="A354" s="2" t="s">
        <v>26</v>
      </c>
      <c r="B354" s="17" t="s">
        <v>44</v>
      </c>
      <c r="C354" s="3" t="s">
        <v>12</v>
      </c>
      <c r="D354" s="45" t="s">
        <v>1</v>
      </c>
      <c r="E354" s="69">
        <v>11.770000000000001</v>
      </c>
      <c r="M354" s="7" t="s">
        <v>17</v>
      </c>
      <c r="O354" s="7" t="s">
        <v>18</v>
      </c>
      <c r="Q354" s="7" t="s">
        <v>19</v>
      </c>
      <c r="S354" s="7" t="s">
        <v>20</v>
      </c>
      <c r="U354" s="7" t="s">
        <v>21</v>
      </c>
      <c r="W354" s="11" t="s">
        <v>22</v>
      </c>
      <c r="Y354" s="11" t="s">
        <v>23</v>
      </c>
      <c r="AA354" s="50" t="s">
        <v>174</v>
      </c>
      <c r="AB354" s="2" t="s">
        <v>25</v>
      </c>
      <c r="AD354" s="3" t="s">
        <v>8</v>
      </c>
      <c r="AE354" s="3" t="s">
        <v>9</v>
      </c>
      <c r="AF354" s="3" t="s">
        <v>10</v>
      </c>
      <c r="AG354" s="3" t="s">
        <v>11</v>
      </c>
      <c r="AH354" s="5" t="s">
        <v>2</v>
      </c>
      <c r="AI354" s="14" t="s">
        <v>37</v>
      </c>
      <c r="AJ354" s="2" t="s">
        <v>24</v>
      </c>
    </row>
    <row r="355" spans="1:36" ht="6.75" customHeight="1">
      <c r="C355" s="4"/>
      <c r="D355" s="45"/>
      <c r="E355" s="69"/>
    </row>
    <row r="356" spans="1:36" ht="15">
      <c r="D356" s="46" t="s">
        <v>2</v>
      </c>
      <c r="E356" s="70" t="s">
        <v>13</v>
      </c>
      <c r="G356" s="2" t="s">
        <v>27</v>
      </c>
      <c r="I356" s="2" t="s">
        <v>14</v>
      </c>
      <c r="K356" s="2" t="s">
        <v>15</v>
      </c>
    </row>
    <row r="357" spans="1:36">
      <c r="A357" s="2">
        <f>RANK(AB357,$AB$16:$AB$627,0)</f>
        <v>5</v>
      </c>
      <c r="B357" s="12">
        <v>12</v>
      </c>
      <c r="C357" s="4">
        <v>1</v>
      </c>
      <c r="D357" s="47" t="s">
        <v>178</v>
      </c>
      <c r="E357" s="71">
        <v>0.25</v>
      </c>
      <c r="G357" s="15">
        <f>_xlfn.IFS(I357="　",E357,I357="*",0.5,I357="**",E357/2,I357="***",0)</f>
        <v>0.25</v>
      </c>
      <c r="I357" s="9" t="s">
        <v>29</v>
      </c>
      <c r="K357" s="66" t="str">
        <f>IF(D357="","",IF(COUNTIF(D357,"*TRE*")&gt;=1,"0.8",IF(AND(COUNTIF($D$4,"*テクニカル*")&gt;=1,COUNTIF(D357,"*HYBRID*")&gt;=1),"0.4",IF(AND(COUNTIF($D$4,"*フリー*")&gt;=1,COUNTIF(D357,"*HYBRID*")&gt;=1),"0.5",IF(AND(COUNTIF(D346,"*アクロ*")&gt;=1,COUNTIF(D357,"*HYBRID*")&gt;=1),"0.5",IF(AND(COUNTIF($D$4,"*テクニカル*")&gt;=1,COUNTIF(D357,"*Acro*")&gt;=1),"0.7",IF(AND(COUNTIF($D$4,"*フリー*")&gt;=1,COUNTIF(D357,"*Acro*")&gt;=1),"0.5",IF(AND(COUNTIF($D$4,"*アクロ*")&gt;=1,COUNTIF(D357,"*Acro*")&gt;=1),"0.8",IF(AND(COUNTIF($D$4,"*テクニカル*")&gt;=1,COUNTIF(D357,"*Acro*")&gt;=1),"0.7",IF(AND(COUNTIF($D$4,"*フリー*")&gt;=1,COUNTIF(D357,"*Acro*")&gt;=1),"0.5",IF(AND(COUNTIF($D$4,"*アクロ*")&gt;=1,COUNTIF(D357,"*Acro*")&gt;=1),"0.8")))))))))))</f>
        <v>0.5</v>
      </c>
      <c r="M357" s="16">
        <v>6</v>
      </c>
      <c r="O357" s="16">
        <v>7.25</v>
      </c>
      <c r="Q357" s="16">
        <v>6.75</v>
      </c>
      <c r="S357" s="16">
        <v>7.25</v>
      </c>
      <c r="U357" s="16">
        <v>7</v>
      </c>
      <c r="W357" s="11">
        <f>ROUND((SUM(M357:U357)-MAX(M357:U357)-MIN(M357:U357))/3,4)</f>
        <v>7</v>
      </c>
      <c r="Y357" s="11">
        <f>IF(D357="","",ROUND(W357*G357*K357,4))</f>
        <v>0.875</v>
      </c>
      <c r="AA357" s="65"/>
      <c r="AB357" s="2">
        <f>IF(D357="","",Y371+Y378-AA357-AA358)</f>
        <v>71.221800000000002</v>
      </c>
      <c r="AD357" s="42" t="str">
        <f>D349</f>
        <v>喜多方アーティスティックスイミングクラブ</v>
      </c>
      <c r="AE357" s="42" t="str">
        <f>D350</f>
        <v>喜多方アーティスティックスイミングクラブA</v>
      </c>
      <c r="AF357" s="42" t="str">
        <f>D351</f>
        <v>来藤らんらん/若藤わかな</v>
      </c>
      <c r="AG357" s="42" t="str">
        <f>D352</f>
        <v>らん</v>
      </c>
      <c r="AH357" s="42">
        <f>Y371</f>
        <v>29.971799999999998</v>
      </c>
      <c r="AI357" s="44">
        <f>Y378</f>
        <v>41.25</v>
      </c>
      <c r="AJ357" s="42">
        <f>AA358</f>
        <v>0</v>
      </c>
    </row>
    <row r="358" spans="1:36">
      <c r="C358" s="4">
        <v>2</v>
      </c>
      <c r="D358" s="47" t="s">
        <v>178</v>
      </c>
      <c r="E358" s="71">
        <v>5.95</v>
      </c>
      <c r="G358" s="15">
        <f t="shared" ref="G358:G367" si="44">_xlfn.IFS(I358="　",E358,I358="*",0.5,I358="**",E358/2,I358="***",0)</f>
        <v>0.5</v>
      </c>
      <c r="I358" s="9" t="s">
        <v>28</v>
      </c>
      <c r="K358" s="66" t="str">
        <f t="shared" ref="K358:K367" si="45">IF(D358="","",IF(COUNTIF(D358,"*TRE*")&gt;=1,"0.8",IF(AND(COUNTIF($D$4,"*テクニカル*")&gt;=1,COUNTIF(D358,"*HYBRID*")&gt;=1),"0.4",IF(AND(COUNTIF($D$4,"*フリー*")&gt;=1,COUNTIF(D358,"*HYBRID*")&gt;=1),"0.5",IF(AND(COUNTIF(D347,"*アクロ*")&gt;=1,COUNTIF(D358,"*HYBRID*")&gt;=1),"0.5",IF(AND(COUNTIF($D$4,"*テクニカル*")&gt;=1,COUNTIF(D358,"*Acro*")&gt;=1),"0.7",IF(AND(COUNTIF($D$4,"*フリー*")&gt;=1,COUNTIF(D358,"*Acro*")&gt;=1),"0.5",IF(AND(COUNTIF($D$4,"*アクロ*")&gt;=1,COUNTIF(D358,"*Acro*")&gt;=1),"0.8",IF(AND(COUNTIF($D$4,"*テクニカル*")&gt;=1,COUNTIF(D358,"*Acro*")&gt;=1),"0.7",IF(AND(COUNTIF($D$4,"*フリー*")&gt;=1,COUNTIF(D358,"*Acro*")&gt;=1),"0.5",IF(AND(COUNTIF($D$4,"*アクロ*")&gt;=1,COUNTIF(D358,"*Acro*")&gt;=1),"0.8")))))))))))</f>
        <v>0.5</v>
      </c>
      <c r="M358" s="16">
        <v>7</v>
      </c>
      <c r="O358" s="16">
        <v>6</v>
      </c>
      <c r="Q358" s="16">
        <v>7.25</v>
      </c>
      <c r="S358" s="16">
        <v>6</v>
      </c>
      <c r="U358" s="16">
        <v>6</v>
      </c>
      <c r="W358" s="11">
        <f t="shared" ref="W358:W367" si="46">ROUND((SUM(M358:U358)-MAX(M358:U358)-MIN(M358:U358))/3,4)</f>
        <v>6.3333000000000004</v>
      </c>
      <c r="Y358" s="11">
        <f t="shared" ref="Y358:Y367" si="47">IF(D358="","",ROUND(W358*G358*K358,4))</f>
        <v>1.5832999999999999</v>
      </c>
      <c r="AA358" s="65"/>
    </row>
    <row r="359" spans="1:36">
      <c r="C359" s="4">
        <v>3</v>
      </c>
      <c r="D359" s="47" t="s">
        <v>3</v>
      </c>
      <c r="E359" s="71">
        <v>2.1</v>
      </c>
      <c r="G359" s="15">
        <f t="shared" si="44"/>
        <v>1.05</v>
      </c>
      <c r="I359" s="9" t="s">
        <v>30</v>
      </c>
      <c r="K359" s="66" t="str">
        <f t="shared" si="45"/>
        <v>0.8</v>
      </c>
      <c r="M359" s="16">
        <v>6.5</v>
      </c>
      <c r="O359" s="16">
        <v>7.5</v>
      </c>
      <c r="Q359" s="16">
        <v>7</v>
      </c>
      <c r="S359" s="16">
        <v>6.75</v>
      </c>
      <c r="U359" s="16">
        <v>7</v>
      </c>
      <c r="W359" s="11">
        <f t="shared" si="46"/>
        <v>6.9166999999999996</v>
      </c>
      <c r="Y359" s="11">
        <f t="shared" si="47"/>
        <v>5.81</v>
      </c>
    </row>
    <row r="360" spans="1:36">
      <c r="C360" s="4">
        <v>4</v>
      </c>
      <c r="D360" s="47" t="s">
        <v>4</v>
      </c>
      <c r="E360" s="71">
        <v>0.1</v>
      </c>
      <c r="G360" s="15">
        <f t="shared" si="44"/>
        <v>0</v>
      </c>
      <c r="I360" s="9" t="s">
        <v>31</v>
      </c>
      <c r="K360" s="66" t="str">
        <f t="shared" si="45"/>
        <v>0.5</v>
      </c>
      <c r="M360" s="16">
        <v>7.25</v>
      </c>
      <c r="O360" s="16">
        <v>6.75</v>
      </c>
      <c r="Q360" s="16">
        <v>6</v>
      </c>
      <c r="S360" s="16">
        <v>7.25</v>
      </c>
      <c r="U360" s="16">
        <v>6.5</v>
      </c>
      <c r="W360" s="11">
        <f t="shared" si="46"/>
        <v>6.8333000000000004</v>
      </c>
      <c r="Y360" s="11">
        <f t="shared" si="47"/>
        <v>0</v>
      </c>
    </row>
    <row r="361" spans="1:36">
      <c r="C361" s="4">
        <v>5</v>
      </c>
      <c r="D361" s="47" t="s">
        <v>3</v>
      </c>
      <c r="E361" s="71">
        <v>2.1</v>
      </c>
      <c r="G361" s="15">
        <f t="shared" si="44"/>
        <v>2.1</v>
      </c>
      <c r="I361" s="9" t="s">
        <v>29</v>
      </c>
      <c r="K361" s="66" t="str">
        <f t="shared" si="45"/>
        <v>0.8</v>
      </c>
      <c r="M361" s="16">
        <v>6</v>
      </c>
      <c r="O361" s="16">
        <v>7.25</v>
      </c>
      <c r="Q361" s="16">
        <v>6.75</v>
      </c>
      <c r="S361" s="16">
        <v>6.75</v>
      </c>
      <c r="U361" s="16">
        <v>7.25</v>
      </c>
      <c r="W361" s="11">
        <f t="shared" si="46"/>
        <v>6.9166999999999996</v>
      </c>
      <c r="Y361" s="11">
        <f t="shared" si="47"/>
        <v>11.620100000000001</v>
      </c>
    </row>
    <row r="362" spans="1:36">
      <c r="C362" s="4">
        <v>6</v>
      </c>
      <c r="D362" s="47" t="s">
        <v>5</v>
      </c>
      <c r="E362" s="71">
        <v>2.7</v>
      </c>
      <c r="G362" s="15">
        <f t="shared" si="44"/>
        <v>0.5</v>
      </c>
      <c r="I362" s="9" t="s">
        <v>28</v>
      </c>
      <c r="K362" s="66" t="str">
        <f>IF(D362="","",IF(COUNTIF(D362,"*TRE*")&gt;=1,"0.8",IF(AND(COUNTIF($D$4,"*テクニカル*")&gt;=1,COUNTIF(D362,"*HYBRID*")&gt;=1),"0.4",IF(AND(COUNTIF($D$4,"*フリー*")&gt;=1,COUNTIF(D362,"*HYBRID*")&gt;=1),"0.5",IF(AND(COUNTIF(D351,"*アクロ*")&gt;=1,COUNTIF(D362,"*HYBRID*")&gt;=1),"0.5",IF(AND(COUNTIF($D$4,"*テクニカル*")&gt;=1,COUNTIF(D362,"*Acro*")&gt;=1),"0.7",IF(AND(COUNTIF($D$4,"*フリー*")&gt;=1,COUNTIF(D362,"*Acro*")&gt;=1),"0.5",IF(AND(COUNTIF($D$4,"*アクロ*")&gt;=1,COUNTIF(D362,"*Acro*")&gt;=1),"0.8",IF(AND(COUNTIF($D$4,"*テクニカル*")&gt;=1,COUNTIF(D362,"*Acro*")&gt;=1),"0.7",IF(AND(COUNTIF($D$4,"*フリー*")&gt;=1,COUNTIF(D362,"*Acro*")&gt;=1),"0.5",IF(AND(COUNTIF($D$4,"*アクロ*")&gt;=1,COUNTIF(D362,"*Acro*")&gt;=1),"0.8")))))))))))</f>
        <v>0.8</v>
      </c>
      <c r="M362" s="16">
        <v>7.5</v>
      </c>
      <c r="O362" s="16">
        <v>7</v>
      </c>
      <c r="Q362" s="16">
        <v>7.25</v>
      </c>
      <c r="S362" s="16">
        <v>7.25</v>
      </c>
      <c r="U362" s="16">
        <v>6</v>
      </c>
      <c r="W362" s="11">
        <f t="shared" si="46"/>
        <v>7.1666999999999996</v>
      </c>
      <c r="Y362" s="11">
        <f t="shared" si="47"/>
        <v>2.8666999999999998</v>
      </c>
    </row>
    <row r="363" spans="1:36">
      <c r="C363" s="4">
        <v>7</v>
      </c>
      <c r="D363" s="47" t="s">
        <v>6</v>
      </c>
      <c r="E363" s="71">
        <v>1.2</v>
      </c>
      <c r="G363" s="15">
        <f t="shared" si="44"/>
        <v>0.6</v>
      </c>
      <c r="I363" s="9" t="s">
        <v>30</v>
      </c>
      <c r="K363" s="66" t="str">
        <f t="shared" si="45"/>
        <v>0.5</v>
      </c>
      <c r="M363" s="16">
        <v>6.75</v>
      </c>
      <c r="O363" s="16">
        <v>6</v>
      </c>
      <c r="Q363" s="16">
        <v>7</v>
      </c>
      <c r="S363" s="16">
        <v>7</v>
      </c>
      <c r="U363" s="16">
        <v>6.75</v>
      </c>
      <c r="W363" s="11">
        <f t="shared" si="46"/>
        <v>6.8333000000000004</v>
      </c>
      <c r="Y363" s="11">
        <f t="shared" si="47"/>
        <v>2.0499999999999998</v>
      </c>
    </row>
    <row r="364" spans="1:36">
      <c r="C364" s="4">
        <v>8</v>
      </c>
      <c r="D364" s="47" t="s">
        <v>178</v>
      </c>
      <c r="E364" s="71">
        <v>2.7</v>
      </c>
      <c r="G364" s="15">
        <f t="shared" si="44"/>
        <v>0</v>
      </c>
      <c r="I364" s="9" t="s">
        <v>31</v>
      </c>
      <c r="K364" s="66" t="str">
        <f t="shared" si="45"/>
        <v>0.5</v>
      </c>
      <c r="M364" s="16">
        <v>7.25</v>
      </c>
      <c r="O364" s="16">
        <v>7</v>
      </c>
      <c r="Q364" s="16">
        <v>7.75</v>
      </c>
      <c r="S364" s="16">
        <v>6</v>
      </c>
      <c r="U364" s="16">
        <v>7.25</v>
      </c>
      <c r="W364" s="11">
        <f t="shared" si="46"/>
        <v>7.1666999999999996</v>
      </c>
      <c r="Y364" s="11">
        <f t="shared" si="47"/>
        <v>0</v>
      </c>
    </row>
    <row r="365" spans="1:36">
      <c r="C365" s="4">
        <v>9</v>
      </c>
      <c r="D365" s="47" t="s">
        <v>178</v>
      </c>
      <c r="E365" s="71">
        <v>0.2</v>
      </c>
      <c r="G365" s="15">
        <f t="shared" si="44"/>
        <v>0.5</v>
      </c>
      <c r="I365" s="9" t="s">
        <v>28</v>
      </c>
      <c r="K365" s="66" t="str">
        <f t="shared" si="45"/>
        <v>0.5</v>
      </c>
      <c r="M365" s="16">
        <v>7</v>
      </c>
      <c r="O365" s="16">
        <v>6.5</v>
      </c>
      <c r="Q365" s="16">
        <v>7.25</v>
      </c>
      <c r="S365" s="16">
        <v>6.75</v>
      </c>
      <c r="U365" s="16">
        <v>7</v>
      </c>
      <c r="W365" s="11">
        <f t="shared" si="46"/>
        <v>6.9166999999999996</v>
      </c>
      <c r="Y365" s="11">
        <f t="shared" si="47"/>
        <v>1.7292000000000001</v>
      </c>
    </row>
    <row r="366" spans="1:36">
      <c r="C366" s="4">
        <v>10</v>
      </c>
      <c r="D366" s="47" t="s">
        <v>178</v>
      </c>
      <c r="E366" s="71">
        <v>0.3</v>
      </c>
      <c r="G366" s="15">
        <f t="shared" si="44"/>
        <v>0.5</v>
      </c>
      <c r="I366" s="9" t="s">
        <v>28</v>
      </c>
      <c r="K366" s="66" t="str">
        <f t="shared" si="45"/>
        <v>0.5</v>
      </c>
      <c r="M366" s="16">
        <v>7.75</v>
      </c>
      <c r="O366" s="16">
        <v>7.25</v>
      </c>
      <c r="Q366" s="16">
        <v>7</v>
      </c>
      <c r="S366" s="16">
        <v>6.75</v>
      </c>
      <c r="U366" s="16">
        <v>7.25</v>
      </c>
      <c r="W366" s="11">
        <f t="shared" si="46"/>
        <v>7.1666999999999996</v>
      </c>
      <c r="Y366" s="11">
        <f t="shared" si="47"/>
        <v>1.7917000000000001</v>
      </c>
    </row>
    <row r="367" spans="1:36">
      <c r="C367" s="6">
        <v>11</v>
      </c>
      <c r="D367" s="47" t="s">
        <v>178</v>
      </c>
      <c r="E367" s="71">
        <v>0.04</v>
      </c>
      <c r="G367" s="15">
        <f t="shared" si="44"/>
        <v>0.5</v>
      </c>
      <c r="I367" s="9" t="s">
        <v>28</v>
      </c>
      <c r="K367" s="66" t="str">
        <f t="shared" si="45"/>
        <v>0.5</v>
      </c>
      <c r="M367" s="16">
        <v>7.25</v>
      </c>
      <c r="O367" s="16">
        <v>6</v>
      </c>
      <c r="Q367" s="16">
        <v>6.5</v>
      </c>
      <c r="S367" s="16">
        <v>7.25</v>
      </c>
      <c r="U367" s="16">
        <v>6</v>
      </c>
      <c r="W367" s="11">
        <f t="shared" si="46"/>
        <v>6.5833000000000004</v>
      </c>
      <c r="Y367" s="11">
        <f t="shared" si="47"/>
        <v>1.6457999999999999</v>
      </c>
    </row>
    <row r="368" spans="1:36">
      <c r="U368" s="13" t="s">
        <v>33</v>
      </c>
      <c r="Y368" s="11">
        <f>SUM(Y357:Y367)</f>
        <v>29.971799999999998</v>
      </c>
    </row>
    <row r="369" spans="3:30">
      <c r="C369" s="10" t="s">
        <v>32</v>
      </c>
      <c r="U369" s="13" t="s">
        <v>34</v>
      </c>
      <c r="Y369" s="30"/>
    </row>
    <row r="370" spans="3:30">
      <c r="U370" s="13" t="s">
        <v>35</v>
      </c>
      <c r="Y370" s="30"/>
    </row>
    <row r="371" spans="3:30">
      <c r="U371" s="13" t="s">
        <v>36</v>
      </c>
      <c r="Y371" s="11">
        <f>Y368-Y369-Y370</f>
        <v>29.971799999999998</v>
      </c>
    </row>
    <row r="372" spans="3:30" ht="15">
      <c r="D372" s="14" t="s">
        <v>37</v>
      </c>
      <c r="U372" s="13"/>
    </row>
    <row r="373" spans="3:30">
      <c r="D373" s="2" t="s">
        <v>38</v>
      </c>
      <c r="K373" s="89" t="str">
        <f>IF($D$6="係数を選択","0.0",$D$6)</f>
        <v>0.0</v>
      </c>
      <c r="M373" s="16">
        <v>6.5</v>
      </c>
      <c r="O373" s="16">
        <v>6.5</v>
      </c>
      <c r="Q373" s="16">
        <v>6.5</v>
      </c>
      <c r="S373" s="16">
        <v>6.5</v>
      </c>
      <c r="U373" s="16">
        <v>6.5</v>
      </c>
      <c r="Y373" s="11">
        <f>ROUND((SUM(M373:U373)-MAX(M373:U373)-MIN(M373:U373))*K373,4)</f>
        <v>0</v>
      </c>
    </row>
    <row r="374" spans="3:30">
      <c r="D374" s="2" t="s">
        <v>39</v>
      </c>
      <c r="K374" s="8">
        <v>1</v>
      </c>
      <c r="M374" s="16">
        <v>7.75</v>
      </c>
      <c r="O374" s="16">
        <v>7.25</v>
      </c>
      <c r="Q374" s="16">
        <v>7</v>
      </c>
      <c r="S374" s="16">
        <v>6.75</v>
      </c>
      <c r="U374" s="16">
        <v>7.25</v>
      </c>
      <c r="Y374" s="11">
        <f>ROUND((SUM(M374:U374)-MAX(M374:U374)-MIN(M374:U374))*K374,4)</f>
        <v>21.5</v>
      </c>
    </row>
    <row r="375" spans="3:30">
      <c r="D375" s="2" t="s">
        <v>40</v>
      </c>
      <c r="K375" s="8">
        <v>1</v>
      </c>
      <c r="M375" s="16">
        <v>7.25</v>
      </c>
      <c r="O375" s="16">
        <v>6</v>
      </c>
      <c r="Q375" s="16">
        <v>6.5</v>
      </c>
      <c r="S375" s="16">
        <v>7.25</v>
      </c>
      <c r="U375" s="16">
        <v>6</v>
      </c>
      <c r="Y375" s="11">
        <f>ROUND((SUM(M375:U375)-MAX(M375:U375)-MIN(M375:U375))*K375,4)</f>
        <v>19.75</v>
      </c>
    </row>
    <row r="376" spans="3:30">
      <c r="U376" s="13" t="s">
        <v>41</v>
      </c>
      <c r="Y376" s="11">
        <f>SUM(Y373:Y375)</f>
        <v>41.25</v>
      </c>
    </row>
    <row r="377" spans="3:30">
      <c r="U377" s="13" t="s">
        <v>42</v>
      </c>
      <c r="Y377" s="30"/>
    </row>
    <row r="378" spans="3:30">
      <c r="U378" s="13" t="s">
        <v>43</v>
      </c>
      <c r="Y378" s="11">
        <f>Y376-Y377</f>
        <v>41.25</v>
      </c>
    </row>
    <row r="380" spans="3:30">
      <c r="C380" s="3" t="s">
        <v>8</v>
      </c>
      <c r="D380" s="48" t="s">
        <v>106</v>
      </c>
      <c r="E380" s="69"/>
    </row>
    <row r="381" spans="3:30">
      <c r="C381" s="3" t="s">
        <v>9</v>
      </c>
      <c r="D381" s="49" t="s">
        <v>107</v>
      </c>
      <c r="E381" s="69"/>
    </row>
    <row r="382" spans="3:30">
      <c r="C382" s="3" t="s">
        <v>10</v>
      </c>
      <c r="D382" s="48" t="s">
        <v>195</v>
      </c>
      <c r="E382" s="69"/>
    </row>
    <row r="383" spans="3:30">
      <c r="C383" s="3" t="s">
        <v>11</v>
      </c>
      <c r="D383" s="49"/>
      <c r="E383" s="69"/>
      <c r="AA383" s="50" t="s">
        <v>173</v>
      </c>
      <c r="AD383" s="2" t="s">
        <v>57</v>
      </c>
    </row>
    <row r="384" spans="3:30" ht="6.75" customHeight="1">
      <c r="C384" s="4"/>
      <c r="D384" s="45"/>
      <c r="E384" s="69"/>
      <c r="AA384" s="50"/>
    </row>
    <row r="385" spans="1:36" ht="15">
      <c r="A385" s="2" t="s">
        <v>26</v>
      </c>
      <c r="B385" s="17" t="s">
        <v>44</v>
      </c>
      <c r="C385" s="3" t="s">
        <v>12</v>
      </c>
      <c r="D385" s="45" t="s">
        <v>1</v>
      </c>
      <c r="E385" s="69">
        <v>11.770000000000001</v>
      </c>
      <c r="M385" s="7" t="s">
        <v>17</v>
      </c>
      <c r="O385" s="7" t="s">
        <v>18</v>
      </c>
      <c r="Q385" s="7" t="s">
        <v>19</v>
      </c>
      <c r="S385" s="7" t="s">
        <v>20</v>
      </c>
      <c r="U385" s="7" t="s">
        <v>21</v>
      </c>
      <c r="W385" s="11" t="s">
        <v>22</v>
      </c>
      <c r="Y385" s="11" t="s">
        <v>23</v>
      </c>
      <c r="AA385" s="50" t="s">
        <v>174</v>
      </c>
      <c r="AB385" s="2" t="s">
        <v>25</v>
      </c>
      <c r="AD385" s="3" t="s">
        <v>8</v>
      </c>
      <c r="AE385" s="3" t="s">
        <v>9</v>
      </c>
      <c r="AF385" s="3" t="s">
        <v>10</v>
      </c>
      <c r="AG385" s="3" t="s">
        <v>11</v>
      </c>
      <c r="AH385" s="5" t="s">
        <v>2</v>
      </c>
      <c r="AI385" s="14" t="s">
        <v>37</v>
      </c>
      <c r="AJ385" s="2" t="s">
        <v>24</v>
      </c>
    </row>
    <row r="386" spans="1:36" ht="6.75" customHeight="1">
      <c r="C386" s="4"/>
      <c r="D386" s="45"/>
      <c r="E386" s="69"/>
    </row>
    <row r="387" spans="1:36" ht="15">
      <c r="D387" s="46" t="s">
        <v>2</v>
      </c>
      <c r="E387" s="70" t="s">
        <v>13</v>
      </c>
      <c r="G387" s="2" t="s">
        <v>27</v>
      </c>
      <c r="I387" s="2" t="s">
        <v>14</v>
      </c>
      <c r="K387" s="2" t="s">
        <v>15</v>
      </c>
    </row>
    <row r="388" spans="1:36">
      <c r="A388" s="2">
        <f>RANK(AB388,$AB$16:$AB$627,0)</f>
        <v>15</v>
      </c>
      <c r="B388" s="12">
        <v>13</v>
      </c>
      <c r="C388" s="4">
        <v>1</v>
      </c>
      <c r="D388" s="47" t="s">
        <v>178</v>
      </c>
      <c r="E388" s="71">
        <v>0.25</v>
      </c>
      <c r="G388" s="15">
        <f>_xlfn.IFS(I388="　",E388,I388="*",0.5,I388="**",E388/2,I388="***",0)</f>
        <v>0.25</v>
      </c>
      <c r="I388" s="9" t="s">
        <v>29</v>
      </c>
      <c r="K388" s="66" t="str">
        <f>IF(D388="","",IF(COUNTIF(D388,"*TRE*")&gt;=1,"0.8",IF(AND(COUNTIF($D$4,"*テクニカル*")&gt;=1,COUNTIF(D388,"*HYBRID*")&gt;=1),"0.4",IF(AND(COUNTIF($D$4,"*フリー*")&gt;=1,COUNTIF(D388,"*HYBRID*")&gt;=1),"0.5",IF(AND(COUNTIF(D377,"*アクロ*")&gt;=1,COUNTIF(D388,"*HYBRID*")&gt;=1),"0.5",IF(AND(COUNTIF($D$4,"*テクニカル*")&gt;=1,COUNTIF(D388,"*Acro*")&gt;=1),"0.7",IF(AND(COUNTIF($D$4,"*フリー*")&gt;=1,COUNTIF(D388,"*Acro*")&gt;=1),"0.5",IF(AND(COUNTIF($D$4,"*アクロ*")&gt;=1,COUNTIF(D388,"*Acro*")&gt;=1),"0.8",IF(AND(COUNTIF($D$4,"*テクニカル*")&gt;=1,COUNTIF(D388,"*Acro*")&gt;=1),"0.7",IF(AND(COUNTIF($D$4,"*フリー*")&gt;=1,COUNTIF(D388,"*Acro*")&gt;=1),"0.5",IF(AND(COUNTIF($D$4,"*アクロ*")&gt;=1,COUNTIF(D388,"*Acro*")&gt;=1),"0.8")))))))))))</f>
        <v>0.5</v>
      </c>
      <c r="M388" s="16">
        <v>6</v>
      </c>
      <c r="O388" s="16">
        <v>7.25</v>
      </c>
      <c r="Q388" s="16">
        <v>6.75</v>
      </c>
      <c r="S388" s="16">
        <v>7.25</v>
      </c>
      <c r="U388" s="16">
        <v>7</v>
      </c>
      <c r="W388" s="11">
        <f>ROUND((SUM(M388:U388)-MAX(M388:U388)-MIN(M388:U388))/3,4)</f>
        <v>7</v>
      </c>
      <c r="Y388" s="11">
        <f>IF(D388="","",ROUND(W388*G388*K388,4))</f>
        <v>0.875</v>
      </c>
      <c r="AA388" s="65">
        <v>2</v>
      </c>
      <c r="AB388" s="2">
        <f>IF(D388="","",Y402+Y409-AA388-AA389)</f>
        <v>69.221800000000002</v>
      </c>
      <c r="AD388" s="42" t="str">
        <f>D380</f>
        <v>桜島アーティスティックスイミングクラブ</v>
      </c>
      <c r="AE388" s="42" t="str">
        <f>D381</f>
        <v>桜島アーティスティックスイミングクラブA</v>
      </c>
      <c r="AF388" s="42" t="str">
        <f>D382</f>
        <v>藤らん/藤わか</v>
      </c>
      <c r="AG388" s="42">
        <f>D383</f>
        <v>0</v>
      </c>
      <c r="AH388" s="42">
        <f>Y402</f>
        <v>29.971799999999998</v>
      </c>
      <c r="AI388" s="44">
        <f>Y409</f>
        <v>41.25</v>
      </c>
      <c r="AJ388" s="42">
        <f>AA389</f>
        <v>0</v>
      </c>
    </row>
    <row r="389" spans="1:36">
      <c r="C389" s="4">
        <v>2</v>
      </c>
      <c r="D389" s="47" t="s">
        <v>178</v>
      </c>
      <c r="E389" s="71">
        <v>5.95</v>
      </c>
      <c r="G389" s="15">
        <f t="shared" ref="G389:G398" si="48">_xlfn.IFS(I389="　",E389,I389="*",0.5,I389="**",E389/2,I389="***",0)</f>
        <v>0.5</v>
      </c>
      <c r="I389" s="9" t="s">
        <v>28</v>
      </c>
      <c r="K389" s="66" t="str">
        <f t="shared" ref="K389:K398" si="49">IF(D389="","",IF(COUNTIF(D389,"*TRE*")&gt;=1,"0.8",IF(AND(COUNTIF($D$4,"*テクニカル*")&gt;=1,COUNTIF(D389,"*HYBRID*")&gt;=1),"0.4",IF(AND(COUNTIF($D$4,"*フリー*")&gt;=1,COUNTIF(D389,"*HYBRID*")&gt;=1),"0.5",IF(AND(COUNTIF(D378,"*アクロ*")&gt;=1,COUNTIF(D389,"*HYBRID*")&gt;=1),"0.5",IF(AND(COUNTIF($D$4,"*テクニカル*")&gt;=1,COUNTIF(D389,"*Acro*")&gt;=1),"0.7",IF(AND(COUNTIF($D$4,"*フリー*")&gt;=1,COUNTIF(D389,"*Acro*")&gt;=1),"0.5",IF(AND(COUNTIF($D$4,"*アクロ*")&gt;=1,COUNTIF(D389,"*Acro*")&gt;=1),"0.8",IF(AND(COUNTIF($D$4,"*テクニカル*")&gt;=1,COUNTIF(D389,"*Acro*")&gt;=1),"0.7",IF(AND(COUNTIF($D$4,"*フリー*")&gt;=1,COUNTIF(D389,"*Acro*")&gt;=1),"0.5",IF(AND(COUNTIF($D$4,"*アクロ*")&gt;=1,COUNTIF(D389,"*Acro*")&gt;=1),"0.8")))))))))))</f>
        <v>0.5</v>
      </c>
      <c r="M389" s="16">
        <v>7</v>
      </c>
      <c r="O389" s="16">
        <v>6</v>
      </c>
      <c r="Q389" s="16">
        <v>7.25</v>
      </c>
      <c r="S389" s="16">
        <v>6</v>
      </c>
      <c r="U389" s="16">
        <v>6</v>
      </c>
      <c r="W389" s="11">
        <f t="shared" ref="W389:W398" si="50">ROUND((SUM(M389:U389)-MAX(M389:U389)-MIN(M389:U389))/3,4)</f>
        <v>6.3333000000000004</v>
      </c>
      <c r="Y389" s="11">
        <f t="shared" ref="Y389:Y398" si="51">IF(D389="","",ROUND(W389*G389*K389,4))</f>
        <v>1.5832999999999999</v>
      </c>
      <c r="AA389" s="65"/>
    </row>
    <row r="390" spans="1:36">
      <c r="C390" s="4">
        <v>3</v>
      </c>
      <c r="D390" s="47" t="s">
        <v>3</v>
      </c>
      <c r="E390" s="71">
        <v>2.1</v>
      </c>
      <c r="G390" s="15">
        <f t="shared" si="48"/>
        <v>1.05</v>
      </c>
      <c r="I390" s="9" t="s">
        <v>30</v>
      </c>
      <c r="K390" s="66" t="str">
        <f t="shared" si="49"/>
        <v>0.8</v>
      </c>
      <c r="M390" s="16">
        <v>6.5</v>
      </c>
      <c r="O390" s="16">
        <v>7.5</v>
      </c>
      <c r="Q390" s="16">
        <v>7</v>
      </c>
      <c r="S390" s="16">
        <v>6.75</v>
      </c>
      <c r="U390" s="16">
        <v>7</v>
      </c>
      <c r="W390" s="11">
        <f t="shared" si="50"/>
        <v>6.9166999999999996</v>
      </c>
      <c r="Y390" s="11">
        <f t="shared" si="51"/>
        <v>5.81</v>
      </c>
    </row>
    <row r="391" spans="1:36">
      <c r="C391" s="4">
        <v>4</v>
      </c>
      <c r="D391" s="47" t="s">
        <v>4</v>
      </c>
      <c r="E391" s="71">
        <v>0.1</v>
      </c>
      <c r="G391" s="15">
        <f t="shared" si="48"/>
        <v>0</v>
      </c>
      <c r="I391" s="9" t="s">
        <v>31</v>
      </c>
      <c r="K391" s="66" t="str">
        <f t="shared" si="49"/>
        <v>0.5</v>
      </c>
      <c r="M391" s="16">
        <v>7.25</v>
      </c>
      <c r="O391" s="16">
        <v>6.75</v>
      </c>
      <c r="Q391" s="16">
        <v>6</v>
      </c>
      <c r="S391" s="16">
        <v>7.25</v>
      </c>
      <c r="U391" s="16">
        <v>6.5</v>
      </c>
      <c r="W391" s="11">
        <f t="shared" si="50"/>
        <v>6.8333000000000004</v>
      </c>
      <c r="Y391" s="11">
        <f t="shared" si="51"/>
        <v>0</v>
      </c>
    </row>
    <row r="392" spans="1:36">
      <c r="C392" s="4">
        <v>5</v>
      </c>
      <c r="D392" s="47" t="s">
        <v>3</v>
      </c>
      <c r="E392" s="71">
        <v>2.1</v>
      </c>
      <c r="G392" s="15">
        <f t="shared" si="48"/>
        <v>2.1</v>
      </c>
      <c r="I392" s="9" t="s">
        <v>29</v>
      </c>
      <c r="K392" s="66" t="str">
        <f t="shared" si="49"/>
        <v>0.8</v>
      </c>
      <c r="M392" s="16">
        <v>6</v>
      </c>
      <c r="O392" s="16">
        <v>7.25</v>
      </c>
      <c r="Q392" s="16">
        <v>6.75</v>
      </c>
      <c r="S392" s="16">
        <v>6.75</v>
      </c>
      <c r="U392" s="16">
        <v>7.25</v>
      </c>
      <c r="W392" s="11">
        <f t="shared" si="50"/>
        <v>6.9166999999999996</v>
      </c>
      <c r="Y392" s="11">
        <f t="shared" si="51"/>
        <v>11.620100000000001</v>
      </c>
    </row>
    <row r="393" spans="1:36">
      <c r="C393" s="4">
        <v>6</v>
      </c>
      <c r="D393" s="47" t="s">
        <v>5</v>
      </c>
      <c r="E393" s="71">
        <v>2.7</v>
      </c>
      <c r="G393" s="15">
        <f t="shared" si="48"/>
        <v>0.5</v>
      </c>
      <c r="I393" s="9" t="s">
        <v>28</v>
      </c>
      <c r="K393" s="66" t="str">
        <f t="shared" si="49"/>
        <v>0.8</v>
      </c>
      <c r="M393" s="16">
        <v>7.5</v>
      </c>
      <c r="O393" s="16">
        <v>7</v>
      </c>
      <c r="Q393" s="16">
        <v>7.25</v>
      </c>
      <c r="S393" s="16">
        <v>7.25</v>
      </c>
      <c r="U393" s="16">
        <v>6</v>
      </c>
      <c r="W393" s="11">
        <f t="shared" si="50"/>
        <v>7.1666999999999996</v>
      </c>
      <c r="Y393" s="11">
        <f t="shared" si="51"/>
        <v>2.8666999999999998</v>
      </c>
    </row>
    <row r="394" spans="1:36">
      <c r="C394" s="4">
        <v>7</v>
      </c>
      <c r="D394" s="47" t="s">
        <v>6</v>
      </c>
      <c r="E394" s="71">
        <v>1.2</v>
      </c>
      <c r="G394" s="15">
        <f t="shared" si="48"/>
        <v>0.6</v>
      </c>
      <c r="I394" s="9" t="s">
        <v>30</v>
      </c>
      <c r="K394" s="66" t="str">
        <f t="shared" si="49"/>
        <v>0.5</v>
      </c>
      <c r="M394" s="16">
        <v>6.75</v>
      </c>
      <c r="O394" s="16">
        <v>6</v>
      </c>
      <c r="Q394" s="16">
        <v>7</v>
      </c>
      <c r="S394" s="16">
        <v>7</v>
      </c>
      <c r="U394" s="16">
        <v>6.75</v>
      </c>
      <c r="W394" s="11">
        <f t="shared" si="50"/>
        <v>6.8333000000000004</v>
      </c>
      <c r="Y394" s="11">
        <f t="shared" si="51"/>
        <v>2.0499999999999998</v>
      </c>
    </row>
    <row r="395" spans="1:36">
      <c r="C395" s="4">
        <v>8</v>
      </c>
      <c r="D395" s="47" t="s">
        <v>178</v>
      </c>
      <c r="E395" s="71">
        <v>2.7</v>
      </c>
      <c r="G395" s="15">
        <f t="shared" si="48"/>
        <v>0</v>
      </c>
      <c r="I395" s="9" t="s">
        <v>31</v>
      </c>
      <c r="K395" s="66" t="str">
        <f t="shared" si="49"/>
        <v>0.5</v>
      </c>
      <c r="M395" s="16">
        <v>7.25</v>
      </c>
      <c r="O395" s="16">
        <v>7</v>
      </c>
      <c r="Q395" s="16">
        <v>7.75</v>
      </c>
      <c r="S395" s="16">
        <v>6</v>
      </c>
      <c r="U395" s="16">
        <v>7.25</v>
      </c>
      <c r="W395" s="11">
        <f t="shared" si="50"/>
        <v>7.1666999999999996</v>
      </c>
      <c r="Y395" s="11">
        <f t="shared" si="51"/>
        <v>0</v>
      </c>
    </row>
    <row r="396" spans="1:36">
      <c r="C396" s="4">
        <v>9</v>
      </c>
      <c r="D396" s="47" t="s">
        <v>178</v>
      </c>
      <c r="E396" s="71">
        <v>0.2</v>
      </c>
      <c r="G396" s="15">
        <f t="shared" si="48"/>
        <v>0.5</v>
      </c>
      <c r="I396" s="9" t="s">
        <v>28</v>
      </c>
      <c r="K396" s="66" t="str">
        <f t="shared" si="49"/>
        <v>0.5</v>
      </c>
      <c r="M396" s="16">
        <v>7</v>
      </c>
      <c r="O396" s="16">
        <v>6.5</v>
      </c>
      <c r="Q396" s="16">
        <v>7.25</v>
      </c>
      <c r="S396" s="16">
        <v>6.75</v>
      </c>
      <c r="U396" s="16">
        <v>7</v>
      </c>
      <c r="W396" s="11">
        <f t="shared" si="50"/>
        <v>6.9166999999999996</v>
      </c>
      <c r="Y396" s="11">
        <f t="shared" si="51"/>
        <v>1.7292000000000001</v>
      </c>
    </row>
    <row r="397" spans="1:36">
      <c r="C397" s="4">
        <v>10</v>
      </c>
      <c r="D397" s="47" t="s">
        <v>178</v>
      </c>
      <c r="E397" s="71">
        <v>0.3</v>
      </c>
      <c r="G397" s="15">
        <f t="shared" si="48"/>
        <v>0.5</v>
      </c>
      <c r="I397" s="9" t="s">
        <v>28</v>
      </c>
      <c r="K397" s="66" t="str">
        <f t="shared" si="49"/>
        <v>0.5</v>
      </c>
      <c r="M397" s="16">
        <v>7.75</v>
      </c>
      <c r="O397" s="16">
        <v>7.25</v>
      </c>
      <c r="Q397" s="16">
        <v>7</v>
      </c>
      <c r="S397" s="16">
        <v>6.75</v>
      </c>
      <c r="U397" s="16">
        <v>7.25</v>
      </c>
      <c r="W397" s="11">
        <f t="shared" si="50"/>
        <v>7.1666999999999996</v>
      </c>
      <c r="Y397" s="11">
        <f t="shared" si="51"/>
        <v>1.7917000000000001</v>
      </c>
    </row>
    <row r="398" spans="1:36">
      <c r="C398" s="6">
        <v>11</v>
      </c>
      <c r="D398" s="47" t="s">
        <v>178</v>
      </c>
      <c r="E398" s="71">
        <v>0.04</v>
      </c>
      <c r="G398" s="15">
        <f t="shared" si="48"/>
        <v>0.5</v>
      </c>
      <c r="I398" s="9" t="s">
        <v>28</v>
      </c>
      <c r="K398" s="66" t="str">
        <f t="shared" si="49"/>
        <v>0.5</v>
      </c>
      <c r="M398" s="16">
        <v>7.25</v>
      </c>
      <c r="O398" s="16">
        <v>6</v>
      </c>
      <c r="Q398" s="16">
        <v>6.5</v>
      </c>
      <c r="S398" s="16">
        <v>7.25</v>
      </c>
      <c r="U398" s="16">
        <v>6</v>
      </c>
      <c r="W398" s="11">
        <f t="shared" si="50"/>
        <v>6.5833000000000004</v>
      </c>
      <c r="Y398" s="11">
        <f t="shared" si="51"/>
        <v>1.6457999999999999</v>
      </c>
    </row>
    <row r="399" spans="1:36">
      <c r="U399" s="13" t="s">
        <v>33</v>
      </c>
      <c r="Y399" s="11">
        <f>SUM(Y388:Y398)</f>
        <v>29.971799999999998</v>
      </c>
    </row>
    <row r="400" spans="1:36">
      <c r="C400" s="10" t="s">
        <v>32</v>
      </c>
      <c r="U400" s="13" t="s">
        <v>34</v>
      </c>
      <c r="Y400" s="30"/>
    </row>
    <row r="401" spans="1:36">
      <c r="U401" s="13" t="s">
        <v>35</v>
      </c>
      <c r="Y401" s="30"/>
    </row>
    <row r="402" spans="1:36">
      <c r="U402" s="13" t="s">
        <v>36</v>
      </c>
      <c r="Y402" s="11">
        <f>Y399-Y400-Y401</f>
        <v>29.971799999999998</v>
      </c>
    </row>
    <row r="403" spans="1:36" ht="15">
      <c r="D403" s="14" t="s">
        <v>37</v>
      </c>
      <c r="U403" s="13"/>
    </row>
    <row r="404" spans="1:36">
      <c r="D404" s="2" t="s">
        <v>38</v>
      </c>
      <c r="K404" s="89" t="str">
        <f>IF($D$6="係数を選択","0.0",$D$6)</f>
        <v>0.0</v>
      </c>
      <c r="M404" s="16">
        <v>6</v>
      </c>
      <c r="O404" s="16">
        <v>6</v>
      </c>
      <c r="Q404" s="16">
        <v>6</v>
      </c>
      <c r="S404" s="16">
        <v>6</v>
      </c>
      <c r="U404" s="16">
        <v>6</v>
      </c>
      <c r="Y404" s="11">
        <f>ROUND((SUM(M404:U404)-MAX(M404:U404)-MIN(M404:U404))*K404,4)</f>
        <v>0</v>
      </c>
    </row>
    <row r="405" spans="1:36">
      <c r="D405" s="2" t="s">
        <v>39</v>
      </c>
      <c r="K405" s="8">
        <v>1</v>
      </c>
      <c r="M405" s="16">
        <v>7.75</v>
      </c>
      <c r="O405" s="16">
        <v>7.25</v>
      </c>
      <c r="Q405" s="16">
        <v>7</v>
      </c>
      <c r="S405" s="16">
        <v>6.75</v>
      </c>
      <c r="U405" s="16">
        <v>7.25</v>
      </c>
      <c r="Y405" s="11">
        <f>ROUND((SUM(M405:U405)-MAX(M405:U405)-MIN(M405:U405))*K405,4)</f>
        <v>21.5</v>
      </c>
    </row>
    <row r="406" spans="1:36">
      <c r="D406" s="2" t="s">
        <v>40</v>
      </c>
      <c r="K406" s="8">
        <v>1</v>
      </c>
      <c r="M406" s="16">
        <v>7.25</v>
      </c>
      <c r="O406" s="16">
        <v>6</v>
      </c>
      <c r="Q406" s="16">
        <v>6.5</v>
      </c>
      <c r="S406" s="16">
        <v>7.25</v>
      </c>
      <c r="U406" s="16">
        <v>6</v>
      </c>
      <c r="Y406" s="11">
        <f>ROUND((SUM(M406:U406)-MAX(M406:U406)-MIN(M406:U406))*K406,4)</f>
        <v>19.75</v>
      </c>
    </row>
    <row r="407" spans="1:36">
      <c r="U407" s="13" t="s">
        <v>41</v>
      </c>
      <c r="Y407" s="11">
        <f>SUM(Y404:Y406)</f>
        <v>41.25</v>
      </c>
    </row>
    <row r="408" spans="1:36">
      <c r="U408" s="13" t="s">
        <v>42</v>
      </c>
      <c r="Y408" s="30"/>
    </row>
    <row r="409" spans="1:36">
      <c r="U409" s="13" t="s">
        <v>43</v>
      </c>
      <c r="Y409" s="11">
        <f>Y407-Y408</f>
        <v>41.25</v>
      </c>
    </row>
    <row r="411" spans="1:36">
      <c r="C411" s="3" t="s">
        <v>8</v>
      </c>
      <c r="D411" s="48" t="s">
        <v>108</v>
      </c>
      <c r="E411" s="69"/>
    </row>
    <row r="412" spans="1:36">
      <c r="C412" s="3" t="s">
        <v>9</v>
      </c>
      <c r="D412" s="49" t="s">
        <v>109</v>
      </c>
      <c r="E412" s="69"/>
    </row>
    <row r="413" spans="1:36">
      <c r="C413" s="3" t="s">
        <v>10</v>
      </c>
      <c r="D413" s="49" t="s">
        <v>197</v>
      </c>
      <c r="E413" s="69"/>
    </row>
    <row r="414" spans="1:36">
      <c r="C414" s="3" t="s">
        <v>11</v>
      </c>
      <c r="D414" s="48" t="s">
        <v>196</v>
      </c>
      <c r="E414" s="69"/>
      <c r="AA414" s="50" t="s">
        <v>173</v>
      </c>
      <c r="AD414" s="2" t="s">
        <v>57</v>
      </c>
    </row>
    <row r="415" spans="1:36" ht="6.75" customHeight="1">
      <c r="C415" s="4"/>
      <c r="D415" s="45"/>
      <c r="E415" s="69"/>
      <c r="AA415" s="50"/>
    </row>
    <row r="416" spans="1:36" ht="15">
      <c r="A416" s="2" t="s">
        <v>26</v>
      </c>
      <c r="B416" s="17" t="s">
        <v>44</v>
      </c>
      <c r="C416" s="3" t="s">
        <v>12</v>
      </c>
      <c r="D416" s="45" t="s">
        <v>1</v>
      </c>
      <c r="E416" s="69">
        <v>11.770000000000001</v>
      </c>
      <c r="M416" s="7" t="s">
        <v>17</v>
      </c>
      <c r="O416" s="7" t="s">
        <v>18</v>
      </c>
      <c r="Q416" s="7" t="s">
        <v>19</v>
      </c>
      <c r="S416" s="7" t="s">
        <v>20</v>
      </c>
      <c r="U416" s="7" t="s">
        <v>21</v>
      </c>
      <c r="W416" s="11" t="s">
        <v>22</v>
      </c>
      <c r="Y416" s="11" t="s">
        <v>23</v>
      </c>
      <c r="AA416" s="50" t="s">
        <v>174</v>
      </c>
      <c r="AB416" s="2" t="s">
        <v>25</v>
      </c>
      <c r="AD416" s="3" t="s">
        <v>8</v>
      </c>
      <c r="AE416" s="3" t="s">
        <v>9</v>
      </c>
      <c r="AF416" s="3" t="s">
        <v>10</v>
      </c>
      <c r="AG416" s="3" t="s">
        <v>11</v>
      </c>
      <c r="AH416" s="5" t="s">
        <v>2</v>
      </c>
      <c r="AI416" s="14" t="s">
        <v>37</v>
      </c>
      <c r="AJ416" s="2" t="s">
        <v>24</v>
      </c>
    </row>
    <row r="417" spans="1:36" ht="6.75" customHeight="1">
      <c r="C417" s="4"/>
      <c r="D417" s="45"/>
      <c r="E417" s="69"/>
    </row>
    <row r="418" spans="1:36" ht="15">
      <c r="D418" s="46" t="s">
        <v>2</v>
      </c>
      <c r="E418" s="70" t="s">
        <v>13</v>
      </c>
      <c r="G418" s="2" t="s">
        <v>27</v>
      </c>
      <c r="I418" s="2" t="s">
        <v>14</v>
      </c>
      <c r="K418" s="2" t="s">
        <v>15</v>
      </c>
    </row>
    <row r="419" spans="1:36">
      <c r="A419" s="2">
        <f>RANK(AB419,$AB$16:$AB$627,0)</f>
        <v>11</v>
      </c>
      <c r="B419" s="12">
        <v>14</v>
      </c>
      <c r="C419" s="4">
        <v>1</v>
      </c>
      <c r="D419" s="47" t="s">
        <v>178</v>
      </c>
      <c r="E419" s="71">
        <v>0.25</v>
      </c>
      <c r="G419" s="15">
        <f>_xlfn.IFS(I419="　",E419,I419="*",0.5,I419="**",E419/2,I419="***",0)</f>
        <v>0.25</v>
      </c>
      <c r="I419" s="9" t="s">
        <v>29</v>
      </c>
      <c r="K419" s="66" t="str">
        <f>IF(D419="","",IF(COUNTIF(D419,"*TRE*")&gt;=1,"0.8",IF(AND(COUNTIF($D$4,"*テクニカル*")&gt;=1,COUNTIF(D419,"*HYBRID*")&gt;=1),"0.4",IF(AND(COUNTIF($D$4,"*フリー*")&gt;=1,COUNTIF(D419,"*HYBRID*")&gt;=1),"0.5",IF(AND(COUNTIF(D408,"*アクロ*")&gt;=1,COUNTIF(D419,"*HYBRID*")&gt;=1),"0.5",IF(AND(COUNTIF($D$4,"*テクニカル*")&gt;=1,COUNTIF(D419,"*Acro*")&gt;=1),"0.7",IF(AND(COUNTIF($D$4,"*フリー*")&gt;=1,COUNTIF(D419,"*Acro*")&gt;=1),"0.5",IF(AND(COUNTIF($D$4,"*アクロ*")&gt;=1,COUNTIF(D419,"*Acro*")&gt;=1),"0.8",IF(AND(COUNTIF($D$4,"*テクニカル*")&gt;=1,COUNTIF(D419,"*Acro*")&gt;=1),"0.7",IF(AND(COUNTIF($D$4,"*フリー*")&gt;=1,COUNTIF(D419,"*Acro*")&gt;=1),"0.5",IF(AND(COUNTIF($D$4,"*アクロ*")&gt;=1,COUNTIF(D419,"*Acro*")&gt;=1),"0.8")))))))))))</f>
        <v>0.5</v>
      </c>
      <c r="M419" s="16">
        <v>6</v>
      </c>
      <c r="O419" s="16">
        <v>7.25</v>
      </c>
      <c r="Q419" s="16">
        <v>6.75</v>
      </c>
      <c r="S419" s="16">
        <v>7.25</v>
      </c>
      <c r="U419" s="16">
        <v>7</v>
      </c>
      <c r="W419" s="11">
        <f>ROUND((SUM(M419:U419)-MAX(M419:U419)-MIN(M419:U419))/3,4)</f>
        <v>7</v>
      </c>
      <c r="Y419" s="11">
        <f>IF(D419="","",ROUND(W419*G419*K419,4))</f>
        <v>0.875</v>
      </c>
      <c r="AA419" s="65"/>
      <c r="AB419" s="2">
        <f>IF(D419="","",Y433+Y440-AA419-AA420)</f>
        <v>70.221800000000002</v>
      </c>
      <c r="AD419" s="42" t="str">
        <f>D411</f>
        <v>宇治アーティスティックスイミングクラブ</v>
      </c>
      <c r="AE419" s="42" t="str">
        <f>D412</f>
        <v>宇治アーティスティックスイミングクラブA</v>
      </c>
      <c r="AF419" s="42" t="str">
        <f>D413</f>
        <v>藤かみら/藤さゆり/藤たみこ/藤ななみ</v>
      </c>
      <c r="AG419" s="42" t="str">
        <f>D414</f>
        <v>安藤あいり</v>
      </c>
      <c r="AH419" s="42">
        <f>Y433</f>
        <v>29.971799999999998</v>
      </c>
      <c r="AI419" s="44">
        <f>Y440</f>
        <v>41.25</v>
      </c>
      <c r="AJ419" s="42">
        <f>AA420</f>
        <v>1</v>
      </c>
    </row>
    <row r="420" spans="1:36">
      <c r="C420" s="4">
        <v>2</v>
      </c>
      <c r="D420" s="47" t="s">
        <v>178</v>
      </c>
      <c r="E420" s="71">
        <v>5.95</v>
      </c>
      <c r="G420" s="15">
        <f t="shared" ref="G420:G429" si="52">_xlfn.IFS(I420="　",E420,I420="*",0.5,I420="**",E420/2,I420="***",0)</f>
        <v>0.5</v>
      </c>
      <c r="I420" s="9" t="s">
        <v>28</v>
      </c>
      <c r="K420" s="66" t="str">
        <f t="shared" ref="K420:K429" si="53">IF(D420="","",IF(COUNTIF(D420,"*TRE*")&gt;=1,"0.8",IF(AND(COUNTIF($D$4,"*テクニカル*")&gt;=1,COUNTIF(D420,"*HYBRID*")&gt;=1),"0.4",IF(AND(COUNTIF($D$4,"*フリー*")&gt;=1,COUNTIF(D420,"*HYBRID*")&gt;=1),"0.5",IF(AND(COUNTIF(D409,"*アクロ*")&gt;=1,COUNTIF(D420,"*HYBRID*")&gt;=1),"0.5",IF(AND(COUNTIF($D$4,"*テクニカル*")&gt;=1,COUNTIF(D420,"*Acro*")&gt;=1),"0.7",IF(AND(COUNTIF($D$4,"*フリー*")&gt;=1,COUNTIF(D420,"*Acro*")&gt;=1),"0.5",IF(AND(COUNTIF($D$4,"*アクロ*")&gt;=1,COUNTIF(D420,"*Acro*")&gt;=1),"0.8",IF(AND(COUNTIF($D$4,"*テクニカル*")&gt;=1,COUNTIF(D420,"*Acro*")&gt;=1),"0.7",IF(AND(COUNTIF($D$4,"*フリー*")&gt;=1,COUNTIF(D420,"*Acro*")&gt;=1),"0.5",IF(AND(COUNTIF($D$4,"*アクロ*")&gt;=1,COUNTIF(D420,"*Acro*")&gt;=1),"0.8")))))))))))</f>
        <v>0.5</v>
      </c>
      <c r="M420" s="16">
        <v>7</v>
      </c>
      <c r="O420" s="16">
        <v>6</v>
      </c>
      <c r="Q420" s="16">
        <v>7.25</v>
      </c>
      <c r="S420" s="16">
        <v>6</v>
      </c>
      <c r="U420" s="16">
        <v>6</v>
      </c>
      <c r="W420" s="11">
        <f t="shared" ref="W420:W429" si="54">ROUND((SUM(M420:U420)-MAX(M420:U420)-MIN(M420:U420))/3,4)</f>
        <v>6.3333000000000004</v>
      </c>
      <c r="Y420" s="11">
        <f t="shared" ref="Y420:Y429" si="55">IF(D420="","",ROUND(W420*G420*K420,4))</f>
        <v>1.5832999999999999</v>
      </c>
      <c r="AA420" s="65">
        <v>1</v>
      </c>
    </row>
    <row r="421" spans="1:36">
      <c r="C421" s="4">
        <v>3</v>
      </c>
      <c r="D421" s="47" t="s">
        <v>3</v>
      </c>
      <c r="E421" s="71">
        <v>2.1</v>
      </c>
      <c r="G421" s="15">
        <f t="shared" si="52"/>
        <v>1.05</v>
      </c>
      <c r="I421" s="9" t="s">
        <v>30</v>
      </c>
      <c r="K421" s="66" t="str">
        <f t="shared" si="53"/>
        <v>0.8</v>
      </c>
      <c r="M421" s="16">
        <v>6.5</v>
      </c>
      <c r="O421" s="16">
        <v>7.5</v>
      </c>
      <c r="Q421" s="16">
        <v>7</v>
      </c>
      <c r="S421" s="16">
        <v>6.75</v>
      </c>
      <c r="U421" s="16">
        <v>7</v>
      </c>
      <c r="W421" s="11">
        <f t="shared" si="54"/>
        <v>6.9166999999999996</v>
      </c>
      <c r="Y421" s="11">
        <f t="shared" si="55"/>
        <v>5.81</v>
      </c>
    </row>
    <row r="422" spans="1:36">
      <c r="C422" s="4">
        <v>4</v>
      </c>
      <c r="D422" s="47" t="s">
        <v>4</v>
      </c>
      <c r="E422" s="71">
        <v>0.1</v>
      </c>
      <c r="G422" s="15">
        <f t="shared" si="52"/>
        <v>0</v>
      </c>
      <c r="I422" s="9" t="s">
        <v>31</v>
      </c>
      <c r="K422" s="66" t="str">
        <f t="shared" si="53"/>
        <v>0.5</v>
      </c>
      <c r="M422" s="16">
        <v>7.25</v>
      </c>
      <c r="O422" s="16">
        <v>6.75</v>
      </c>
      <c r="Q422" s="16">
        <v>6</v>
      </c>
      <c r="S422" s="16">
        <v>7.25</v>
      </c>
      <c r="U422" s="16">
        <v>6.5</v>
      </c>
      <c r="W422" s="11">
        <f t="shared" si="54"/>
        <v>6.8333000000000004</v>
      </c>
      <c r="Y422" s="11">
        <f t="shared" si="55"/>
        <v>0</v>
      </c>
    </row>
    <row r="423" spans="1:36">
      <c r="C423" s="4">
        <v>5</v>
      </c>
      <c r="D423" s="47" t="s">
        <v>3</v>
      </c>
      <c r="E423" s="71">
        <v>2.1</v>
      </c>
      <c r="G423" s="15">
        <f t="shared" si="52"/>
        <v>2.1</v>
      </c>
      <c r="I423" s="9" t="s">
        <v>29</v>
      </c>
      <c r="K423" s="66" t="str">
        <f t="shared" si="53"/>
        <v>0.8</v>
      </c>
      <c r="M423" s="16">
        <v>6</v>
      </c>
      <c r="O423" s="16">
        <v>7.25</v>
      </c>
      <c r="Q423" s="16">
        <v>6.75</v>
      </c>
      <c r="S423" s="16">
        <v>6.75</v>
      </c>
      <c r="U423" s="16">
        <v>7.25</v>
      </c>
      <c r="W423" s="11">
        <f t="shared" si="54"/>
        <v>6.9166999999999996</v>
      </c>
      <c r="Y423" s="11">
        <f t="shared" si="55"/>
        <v>11.620100000000001</v>
      </c>
    </row>
    <row r="424" spans="1:36">
      <c r="C424" s="4">
        <v>6</v>
      </c>
      <c r="D424" s="47" t="s">
        <v>5</v>
      </c>
      <c r="E424" s="71">
        <v>2.7</v>
      </c>
      <c r="G424" s="15">
        <f t="shared" si="52"/>
        <v>0.5</v>
      </c>
      <c r="I424" s="9" t="s">
        <v>28</v>
      </c>
      <c r="K424" s="66" t="str">
        <f t="shared" si="53"/>
        <v>0.8</v>
      </c>
      <c r="M424" s="16">
        <v>7.5</v>
      </c>
      <c r="O424" s="16">
        <v>7</v>
      </c>
      <c r="Q424" s="16">
        <v>7.25</v>
      </c>
      <c r="S424" s="16">
        <v>7.25</v>
      </c>
      <c r="U424" s="16">
        <v>6</v>
      </c>
      <c r="W424" s="11">
        <f t="shared" si="54"/>
        <v>7.1666999999999996</v>
      </c>
      <c r="Y424" s="11">
        <f t="shared" si="55"/>
        <v>2.8666999999999998</v>
      </c>
    </row>
    <row r="425" spans="1:36">
      <c r="C425" s="4">
        <v>7</v>
      </c>
      <c r="D425" s="47" t="s">
        <v>6</v>
      </c>
      <c r="E425" s="71">
        <v>1.2</v>
      </c>
      <c r="G425" s="15">
        <f t="shared" si="52"/>
        <v>0.6</v>
      </c>
      <c r="I425" s="9" t="s">
        <v>30</v>
      </c>
      <c r="K425" s="66" t="str">
        <f t="shared" si="53"/>
        <v>0.5</v>
      </c>
      <c r="M425" s="16">
        <v>6.75</v>
      </c>
      <c r="O425" s="16">
        <v>6</v>
      </c>
      <c r="Q425" s="16">
        <v>7</v>
      </c>
      <c r="S425" s="16">
        <v>7</v>
      </c>
      <c r="U425" s="16">
        <v>6.75</v>
      </c>
      <c r="W425" s="11">
        <f t="shared" si="54"/>
        <v>6.8333000000000004</v>
      </c>
      <c r="Y425" s="11">
        <f t="shared" si="55"/>
        <v>2.0499999999999998</v>
      </c>
    </row>
    <row r="426" spans="1:36">
      <c r="C426" s="4">
        <v>8</v>
      </c>
      <c r="D426" s="47" t="s">
        <v>178</v>
      </c>
      <c r="E426" s="71">
        <v>2.7</v>
      </c>
      <c r="G426" s="15">
        <f t="shared" si="52"/>
        <v>0</v>
      </c>
      <c r="I426" s="9" t="s">
        <v>31</v>
      </c>
      <c r="K426" s="66" t="str">
        <f t="shared" si="53"/>
        <v>0.5</v>
      </c>
      <c r="M426" s="16">
        <v>7.25</v>
      </c>
      <c r="O426" s="16">
        <v>7</v>
      </c>
      <c r="Q426" s="16">
        <v>7.75</v>
      </c>
      <c r="S426" s="16">
        <v>6</v>
      </c>
      <c r="U426" s="16">
        <v>7.25</v>
      </c>
      <c r="W426" s="11">
        <f t="shared" si="54"/>
        <v>7.1666999999999996</v>
      </c>
      <c r="Y426" s="11">
        <f t="shared" si="55"/>
        <v>0</v>
      </c>
    </row>
    <row r="427" spans="1:36">
      <c r="C427" s="4">
        <v>9</v>
      </c>
      <c r="D427" s="47" t="s">
        <v>178</v>
      </c>
      <c r="E427" s="71">
        <v>0.2</v>
      </c>
      <c r="G427" s="15">
        <f t="shared" si="52"/>
        <v>0.5</v>
      </c>
      <c r="I427" s="9" t="s">
        <v>28</v>
      </c>
      <c r="K427" s="66" t="str">
        <f t="shared" si="53"/>
        <v>0.5</v>
      </c>
      <c r="M427" s="16">
        <v>7</v>
      </c>
      <c r="O427" s="16">
        <v>6.5</v>
      </c>
      <c r="Q427" s="16">
        <v>7.25</v>
      </c>
      <c r="S427" s="16">
        <v>6.75</v>
      </c>
      <c r="U427" s="16">
        <v>7</v>
      </c>
      <c r="W427" s="11">
        <f t="shared" si="54"/>
        <v>6.9166999999999996</v>
      </c>
      <c r="Y427" s="11">
        <f t="shared" si="55"/>
        <v>1.7292000000000001</v>
      </c>
    </row>
    <row r="428" spans="1:36">
      <c r="C428" s="4">
        <v>10</v>
      </c>
      <c r="D428" s="47" t="s">
        <v>178</v>
      </c>
      <c r="E428" s="71">
        <v>0.3</v>
      </c>
      <c r="G428" s="15">
        <f t="shared" si="52"/>
        <v>0.5</v>
      </c>
      <c r="I428" s="9" t="s">
        <v>28</v>
      </c>
      <c r="K428" s="66" t="str">
        <f t="shared" si="53"/>
        <v>0.5</v>
      </c>
      <c r="M428" s="16">
        <v>7.75</v>
      </c>
      <c r="O428" s="16">
        <v>7.25</v>
      </c>
      <c r="Q428" s="16">
        <v>7</v>
      </c>
      <c r="S428" s="16">
        <v>6.75</v>
      </c>
      <c r="U428" s="16">
        <v>7.25</v>
      </c>
      <c r="W428" s="11">
        <f t="shared" si="54"/>
        <v>7.1666999999999996</v>
      </c>
      <c r="Y428" s="11">
        <f t="shared" si="55"/>
        <v>1.7917000000000001</v>
      </c>
    </row>
    <row r="429" spans="1:36">
      <c r="C429" s="6">
        <v>11</v>
      </c>
      <c r="D429" s="47" t="s">
        <v>178</v>
      </c>
      <c r="E429" s="71">
        <v>0.04</v>
      </c>
      <c r="G429" s="15">
        <f t="shared" si="52"/>
        <v>0.5</v>
      </c>
      <c r="I429" s="9" t="s">
        <v>28</v>
      </c>
      <c r="K429" s="66" t="str">
        <f t="shared" si="53"/>
        <v>0.5</v>
      </c>
      <c r="M429" s="16">
        <v>7.25</v>
      </c>
      <c r="O429" s="16">
        <v>6</v>
      </c>
      <c r="Q429" s="16">
        <v>6.5</v>
      </c>
      <c r="S429" s="16">
        <v>7.25</v>
      </c>
      <c r="U429" s="16">
        <v>6</v>
      </c>
      <c r="W429" s="11">
        <f t="shared" si="54"/>
        <v>6.5833000000000004</v>
      </c>
      <c r="Y429" s="11">
        <f t="shared" si="55"/>
        <v>1.6457999999999999</v>
      </c>
    </row>
    <row r="430" spans="1:36">
      <c r="U430" s="13" t="s">
        <v>33</v>
      </c>
      <c r="Y430" s="11">
        <f>SUM(Y419:Y429)</f>
        <v>29.971799999999998</v>
      </c>
    </row>
    <row r="431" spans="1:36">
      <c r="C431" s="10" t="s">
        <v>32</v>
      </c>
      <c r="U431" s="13" t="s">
        <v>34</v>
      </c>
      <c r="Y431" s="30"/>
    </row>
    <row r="432" spans="1:36">
      <c r="U432" s="13" t="s">
        <v>35</v>
      </c>
      <c r="Y432" s="30"/>
    </row>
    <row r="433" spans="1:36">
      <c r="U433" s="13" t="s">
        <v>36</v>
      </c>
      <c r="Y433" s="11">
        <f>Y430-Y431-Y432</f>
        <v>29.971799999999998</v>
      </c>
    </row>
    <row r="434" spans="1:36" ht="15">
      <c r="D434" s="14" t="s">
        <v>37</v>
      </c>
      <c r="U434" s="13"/>
    </row>
    <row r="435" spans="1:36">
      <c r="D435" s="2" t="s">
        <v>38</v>
      </c>
      <c r="K435" s="89" t="str">
        <f>IF($D$6="係数を選択","0.0",$D$6)</f>
        <v>0.0</v>
      </c>
      <c r="M435" s="16">
        <v>10</v>
      </c>
      <c r="O435" s="16">
        <v>10</v>
      </c>
      <c r="Q435" s="16">
        <v>10</v>
      </c>
      <c r="S435" s="16">
        <v>10</v>
      </c>
      <c r="U435" s="16">
        <v>10</v>
      </c>
      <c r="Y435" s="11">
        <f>ROUND((SUM(M435:U435)-MAX(M435:U435)-MIN(M435:U435))*K435,4)</f>
        <v>0</v>
      </c>
    </row>
    <row r="436" spans="1:36">
      <c r="D436" s="2" t="s">
        <v>39</v>
      </c>
      <c r="K436" s="8">
        <v>1</v>
      </c>
      <c r="M436" s="16">
        <v>7.75</v>
      </c>
      <c r="O436" s="16">
        <v>7.25</v>
      </c>
      <c r="Q436" s="16">
        <v>7</v>
      </c>
      <c r="S436" s="16">
        <v>6.75</v>
      </c>
      <c r="U436" s="16">
        <v>7.25</v>
      </c>
      <c r="Y436" s="11">
        <f>ROUND((SUM(M436:U436)-MAX(M436:U436)-MIN(M436:U436))*K436,4)</f>
        <v>21.5</v>
      </c>
    </row>
    <row r="437" spans="1:36">
      <c r="D437" s="2" t="s">
        <v>40</v>
      </c>
      <c r="K437" s="8">
        <v>1</v>
      </c>
      <c r="M437" s="16">
        <v>7.25</v>
      </c>
      <c r="O437" s="16">
        <v>6</v>
      </c>
      <c r="Q437" s="16">
        <v>6.5</v>
      </c>
      <c r="S437" s="16">
        <v>7.25</v>
      </c>
      <c r="U437" s="16">
        <v>6</v>
      </c>
      <c r="Y437" s="11">
        <f>ROUND((SUM(M437:U437)-MAX(M437:U437)-MIN(M437:U437))*K437,4)</f>
        <v>19.75</v>
      </c>
    </row>
    <row r="438" spans="1:36">
      <c r="U438" s="13" t="s">
        <v>41</v>
      </c>
      <c r="Y438" s="11">
        <f>SUM(Y435:Y437)</f>
        <v>41.25</v>
      </c>
    </row>
    <row r="439" spans="1:36">
      <c r="U439" s="13" t="s">
        <v>42</v>
      </c>
      <c r="Y439" s="30"/>
    </row>
    <row r="440" spans="1:36">
      <c r="U440" s="13" t="s">
        <v>43</v>
      </c>
      <c r="Y440" s="11">
        <f>Y438-Y439</f>
        <v>41.25</v>
      </c>
    </row>
    <row r="442" spans="1:36">
      <c r="C442" s="3" t="s">
        <v>8</v>
      </c>
      <c r="D442" s="48" t="s">
        <v>74</v>
      </c>
      <c r="E442" s="69"/>
    </row>
    <row r="443" spans="1:36">
      <c r="C443" s="3" t="s">
        <v>9</v>
      </c>
      <c r="D443" s="49" t="s">
        <v>75</v>
      </c>
      <c r="E443" s="69"/>
    </row>
    <row r="444" spans="1:36">
      <c r="C444" s="3" t="s">
        <v>10</v>
      </c>
      <c r="D444" s="49" t="s">
        <v>199</v>
      </c>
      <c r="E444" s="69"/>
    </row>
    <row r="445" spans="1:36">
      <c r="C445" s="3" t="s">
        <v>11</v>
      </c>
      <c r="D445" s="49" t="s">
        <v>198</v>
      </c>
      <c r="E445" s="69"/>
      <c r="AA445" s="50" t="s">
        <v>173</v>
      </c>
      <c r="AD445" s="2" t="s">
        <v>57</v>
      </c>
    </row>
    <row r="446" spans="1:36" ht="6.75" customHeight="1">
      <c r="C446" s="4"/>
      <c r="D446" s="45"/>
      <c r="E446" s="69"/>
      <c r="AA446" s="50"/>
    </row>
    <row r="447" spans="1:36" ht="15">
      <c r="A447" s="2" t="s">
        <v>26</v>
      </c>
      <c r="B447" s="17" t="s">
        <v>44</v>
      </c>
      <c r="C447" s="3" t="s">
        <v>12</v>
      </c>
      <c r="D447" s="45" t="s">
        <v>1</v>
      </c>
      <c r="E447" s="69">
        <v>11.770000000000001</v>
      </c>
      <c r="M447" s="7" t="s">
        <v>17</v>
      </c>
      <c r="O447" s="7" t="s">
        <v>18</v>
      </c>
      <c r="Q447" s="7" t="s">
        <v>19</v>
      </c>
      <c r="S447" s="7" t="s">
        <v>20</v>
      </c>
      <c r="U447" s="7" t="s">
        <v>21</v>
      </c>
      <c r="W447" s="11" t="s">
        <v>22</v>
      </c>
      <c r="Y447" s="11" t="s">
        <v>23</v>
      </c>
      <c r="AA447" s="50" t="s">
        <v>174</v>
      </c>
      <c r="AB447" s="2" t="s">
        <v>25</v>
      </c>
      <c r="AD447" s="3" t="s">
        <v>8</v>
      </c>
      <c r="AE447" s="3" t="s">
        <v>9</v>
      </c>
      <c r="AF447" s="3" t="s">
        <v>10</v>
      </c>
      <c r="AG447" s="3" t="s">
        <v>11</v>
      </c>
      <c r="AH447" s="5" t="s">
        <v>2</v>
      </c>
      <c r="AI447" s="14" t="s">
        <v>37</v>
      </c>
      <c r="AJ447" s="2" t="s">
        <v>24</v>
      </c>
    </row>
    <row r="448" spans="1:36" ht="6.75" customHeight="1">
      <c r="C448" s="4"/>
      <c r="D448" s="45"/>
      <c r="E448" s="69"/>
    </row>
    <row r="449" spans="1:36" ht="15">
      <c r="D449" s="46" t="s">
        <v>2</v>
      </c>
      <c r="E449" s="70" t="s">
        <v>13</v>
      </c>
      <c r="G449" s="2" t="s">
        <v>27</v>
      </c>
      <c r="I449" s="2" t="s">
        <v>14</v>
      </c>
      <c r="K449" s="2" t="s">
        <v>15</v>
      </c>
    </row>
    <row r="450" spans="1:36">
      <c r="A450" s="2">
        <f>RANK(AB450,$AB$16:$AB$627,0)</f>
        <v>15</v>
      </c>
      <c r="B450" s="12">
        <v>15</v>
      </c>
      <c r="C450" s="4">
        <v>1</v>
      </c>
      <c r="D450" s="47" t="s">
        <v>178</v>
      </c>
      <c r="E450" s="71">
        <v>0.25</v>
      </c>
      <c r="G450" s="15">
        <f>_xlfn.IFS(I450="　",E450,I450="*",0.5,I450="**",E450/2,I450="***",0)</f>
        <v>0.25</v>
      </c>
      <c r="I450" s="9" t="s">
        <v>29</v>
      </c>
      <c r="K450" s="66" t="str">
        <f>IF(D450="","",IF(COUNTIF(D450,"*TRE*")&gt;=1,"0.8",IF(AND(COUNTIF($D$4,"*テクニカル*")&gt;=1,COUNTIF(D450,"*HYBRID*")&gt;=1),"0.4",IF(AND(COUNTIF($D$4,"*フリー*")&gt;=1,COUNTIF(D450,"*HYBRID*")&gt;=1),"0.5",IF(AND(COUNTIF(D439,"*アクロ*")&gt;=1,COUNTIF(D450,"*HYBRID*")&gt;=1),"0.5",IF(AND(COUNTIF($D$4,"*テクニカル*")&gt;=1,COUNTIF(D450,"*Acro*")&gt;=1),"0.7",IF(AND(COUNTIF($D$4,"*フリー*")&gt;=1,COUNTIF(D450,"*Acro*")&gt;=1),"0.5",IF(AND(COUNTIF($D$4,"*アクロ*")&gt;=1,COUNTIF(D450,"*Acro*")&gt;=1),"0.8",IF(AND(COUNTIF($D$4,"*テクニカル*")&gt;=1,COUNTIF(D450,"*Acro*")&gt;=1),"0.7",IF(AND(COUNTIF($D$4,"*フリー*")&gt;=1,COUNTIF(D450,"*Acro*")&gt;=1),"0.5",IF(AND(COUNTIF($D$4,"*アクロ*")&gt;=1,COUNTIF(D450,"*Acro*")&gt;=1),"0.8")))))))))))</f>
        <v>0.5</v>
      </c>
      <c r="M450" s="16">
        <v>6</v>
      </c>
      <c r="O450" s="16">
        <v>7.25</v>
      </c>
      <c r="Q450" s="16">
        <v>6.75</v>
      </c>
      <c r="S450" s="16">
        <v>7.25</v>
      </c>
      <c r="U450" s="16">
        <v>7</v>
      </c>
      <c r="W450" s="11">
        <f>ROUND((SUM(M450:U450)-MAX(M450:U450)-MIN(M450:U450))/3,4)</f>
        <v>7</v>
      </c>
      <c r="Y450" s="11">
        <f>IF(D450="","",ROUND(W450*G450*K450,4))</f>
        <v>0.875</v>
      </c>
      <c r="AA450" s="65">
        <v>2</v>
      </c>
      <c r="AB450" s="2">
        <f>IF(D450="","",Y464+Y471-AA450-AA451)</f>
        <v>69.221800000000002</v>
      </c>
      <c r="AD450" s="42" t="str">
        <f>D442</f>
        <v>関西アーティスティックスイミングクラブ</v>
      </c>
      <c r="AE450" s="42" t="str">
        <f>D443</f>
        <v>関西アーティスティックスイミングクラブA</v>
      </c>
      <c r="AF450" s="42" t="str">
        <f>D444</f>
        <v>安あいり/加かみら/佐さゆり/高たみこ</v>
      </c>
      <c r="AG450" s="42" t="str">
        <f>D445</f>
        <v>来らん/若わかな</v>
      </c>
      <c r="AH450" s="42">
        <f>Y464</f>
        <v>29.971799999999998</v>
      </c>
      <c r="AI450" s="44">
        <f>Y471</f>
        <v>41.25</v>
      </c>
      <c r="AJ450" s="42">
        <f>AA451</f>
        <v>0</v>
      </c>
    </row>
    <row r="451" spans="1:36">
      <c r="C451" s="4">
        <v>2</v>
      </c>
      <c r="D451" s="47" t="s">
        <v>178</v>
      </c>
      <c r="E451" s="71">
        <v>5.95</v>
      </c>
      <c r="G451" s="15">
        <f t="shared" ref="G451:G460" si="56">_xlfn.IFS(I451="　",E451,I451="*",0.5,I451="**",E451/2,I451="***",0)</f>
        <v>0.5</v>
      </c>
      <c r="I451" s="9" t="s">
        <v>28</v>
      </c>
      <c r="K451" s="66" t="str">
        <f t="shared" ref="K451:K460" si="57">IF(D451="","",IF(COUNTIF(D451,"*TRE*")&gt;=1,"0.8",IF(AND(COUNTIF($D$4,"*テクニカル*")&gt;=1,COUNTIF(D451,"*HYBRID*")&gt;=1),"0.4",IF(AND(COUNTIF($D$4,"*フリー*")&gt;=1,COUNTIF(D451,"*HYBRID*")&gt;=1),"0.5",IF(AND(COUNTIF(D440,"*アクロ*")&gt;=1,COUNTIF(D451,"*HYBRID*")&gt;=1),"0.5",IF(AND(COUNTIF($D$4,"*テクニカル*")&gt;=1,COUNTIF(D451,"*Acro*")&gt;=1),"0.7",IF(AND(COUNTIF($D$4,"*フリー*")&gt;=1,COUNTIF(D451,"*Acro*")&gt;=1),"0.5",IF(AND(COUNTIF($D$4,"*アクロ*")&gt;=1,COUNTIF(D451,"*Acro*")&gt;=1),"0.8",IF(AND(COUNTIF($D$4,"*テクニカル*")&gt;=1,COUNTIF(D451,"*Acro*")&gt;=1),"0.7",IF(AND(COUNTIF($D$4,"*フリー*")&gt;=1,COUNTIF(D451,"*Acro*")&gt;=1),"0.5",IF(AND(COUNTIF($D$4,"*アクロ*")&gt;=1,COUNTIF(D451,"*Acro*")&gt;=1),"0.8")))))))))))</f>
        <v>0.5</v>
      </c>
      <c r="M451" s="16">
        <v>7</v>
      </c>
      <c r="O451" s="16">
        <v>6</v>
      </c>
      <c r="Q451" s="16">
        <v>7.25</v>
      </c>
      <c r="S451" s="16">
        <v>6</v>
      </c>
      <c r="U451" s="16">
        <v>6</v>
      </c>
      <c r="W451" s="11">
        <f t="shared" ref="W451:W460" si="58">ROUND((SUM(M451:U451)-MAX(M451:U451)-MIN(M451:U451))/3,4)</f>
        <v>6.3333000000000004</v>
      </c>
      <c r="Y451" s="11">
        <f t="shared" ref="Y451:Y460" si="59">IF(D451="","",ROUND(W451*G451*K451,4))</f>
        <v>1.5832999999999999</v>
      </c>
      <c r="AA451" s="65"/>
    </row>
    <row r="452" spans="1:36">
      <c r="C452" s="4">
        <v>3</v>
      </c>
      <c r="D452" s="47" t="s">
        <v>3</v>
      </c>
      <c r="E452" s="71">
        <v>2.1</v>
      </c>
      <c r="G452" s="15">
        <f t="shared" si="56"/>
        <v>1.05</v>
      </c>
      <c r="I452" s="9" t="s">
        <v>30</v>
      </c>
      <c r="K452" s="66" t="str">
        <f t="shared" si="57"/>
        <v>0.8</v>
      </c>
      <c r="M452" s="16">
        <v>6.5</v>
      </c>
      <c r="O452" s="16">
        <v>7.5</v>
      </c>
      <c r="Q452" s="16">
        <v>7</v>
      </c>
      <c r="S452" s="16">
        <v>6.75</v>
      </c>
      <c r="U452" s="16">
        <v>7</v>
      </c>
      <c r="W452" s="11">
        <f t="shared" si="58"/>
        <v>6.9166999999999996</v>
      </c>
      <c r="Y452" s="11">
        <f t="shared" si="59"/>
        <v>5.81</v>
      </c>
    </row>
    <row r="453" spans="1:36">
      <c r="C453" s="4">
        <v>4</v>
      </c>
      <c r="D453" s="47" t="s">
        <v>4</v>
      </c>
      <c r="E453" s="71">
        <v>0.1</v>
      </c>
      <c r="G453" s="15">
        <f t="shared" si="56"/>
        <v>0</v>
      </c>
      <c r="I453" s="9" t="s">
        <v>31</v>
      </c>
      <c r="K453" s="66" t="str">
        <f t="shared" si="57"/>
        <v>0.5</v>
      </c>
      <c r="M453" s="16">
        <v>7.25</v>
      </c>
      <c r="O453" s="16">
        <v>6.75</v>
      </c>
      <c r="Q453" s="16">
        <v>6</v>
      </c>
      <c r="S453" s="16">
        <v>7.25</v>
      </c>
      <c r="U453" s="16">
        <v>6.5</v>
      </c>
      <c r="W453" s="11">
        <f t="shared" si="58"/>
        <v>6.8333000000000004</v>
      </c>
      <c r="Y453" s="11">
        <f t="shared" si="59"/>
        <v>0</v>
      </c>
    </row>
    <row r="454" spans="1:36">
      <c r="C454" s="4">
        <v>5</v>
      </c>
      <c r="D454" s="47" t="s">
        <v>3</v>
      </c>
      <c r="E454" s="71">
        <v>2.1</v>
      </c>
      <c r="G454" s="15">
        <f t="shared" si="56"/>
        <v>2.1</v>
      </c>
      <c r="I454" s="9" t="s">
        <v>29</v>
      </c>
      <c r="K454" s="66" t="str">
        <f t="shared" si="57"/>
        <v>0.8</v>
      </c>
      <c r="M454" s="16">
        <v>6</v>
      </c>
      <c r="O454" s="16">
        <v>7.25</v>
      </c>
      <c r="Q454" s="16">
        <v>6.75</v>
      </c>
      <c r="S454" s="16">
        <v>6.75</v>
      </c>
      <c r="U454" s="16">
        <v>7.25</v>
      </c>
      <c r="W454" s="11">
        <f t="shared" si="58"/>
        <v>6.9166999999999996</v>
      </c>
      <c r="Y454" s="11">
        <f t="shared" si="59"/>
        <v>11.620100000000001</v>
      </c>
    </row>
    <row r="455" spans="1:36">
      <c r="C455" s="4">
        <v>6</v>
      </c>
      <c r="D455" s="47" t="s">
        <v>5</v>
      </c>
      <c r="E455" s="71">
        <v>2.7</v>
      </c>
      <c r="G455" s="15">
        <f t="shared" si="56"/>
        <v>0.5</v>
      </c>
      <c r="I455" s="9" t="s">
        <v>28</v>
      </c>
      <c r="K455" s="66" t="str">
        <f t="shared" si="57"/>
        <v>0.8</v>
      </c>
      <c r="M455" s="16">
        <v>7.5</v>
      </c>
      <c r="O455" s="16">
        <v>7</v>
      </c>
      <c r="Q455" s="16">
        <v>7.25</v>
      </c>
      <c r="S455" s="16">
        <v>7.25</v>
      </c>
      <c r="U455" s="16">
        <v>6</v>
      </c>
      <c r="W455" s="11">
        <f t="shared" si="58"/>
        <v>7.1666999999999996</v>
      </c>
      <c r="Y455" s="11">
        <f t="shared" si="59"/>
        <v>2.8666999999999998</v>
      </c>
    </row>
    <row r="456" spans="1:36">
      <c r="C456" s="4">
        <v>7</v>
      </c>
      <c r="D456" s="47" t="s">
        <v>6</v>
      </c>
      <c r="E456" s="71">
        <v>1.2</v>
      </c>
      <c r="G456" s="15">
        <f t="shared" si="56"/>
        <v>0.6</v>
      </c>
      <c r="I456" s="9" t="s">
        <v>30</v>
      </c>
      <c r="K456" s="66" t="str">
        <f t="shared" si="57"/>
        <v>0.5</v>
      </c>
      <c r="M456" s="16">
        <v>6.75</v>
      </c>
      <c r="O456" s="16">
        <v>6</v>
      </c>
      <c r="Q456" s="16">
        <v>7</v>
      </c>
      <c r="S456" s="16">
        <v>7</v>
      </c>
      <c r="U456" s="16">
        <v>6.75</v>
      </c>
      <c r="W456" s="11">
        <f t="shared" si="58"/>
        <v>6.8333000000000004</v>
      </c>
      <c r="Y456" s="11">
        <f t="shared" si="59"/>
        <v>2.0499999999999998</v>
      </c>
    </row>
    <row r="457" spans="1:36">
      <c r="C457" s="4">
        <v>8</v>
      </c>
      <c r="D457" s="47" t="s">
        <v>178</v>
      </c>
      <c r="E457" s="71">
        <v>2.7</v>
      </c>
      <c r="G457" s="15">
        <f t="shared" si="56"/>
        <v>0</v>
      </c>
      <c r="I457" s="9" t="s">
        <v>31</v>
      </c>
      <c r="K457" s="66" t="str">
        <f t="shared" si="57"/>
        <v>0.5</v>
      </c>
      <c r="M457" s="16">
        <v>7.25</v>
      </c>
      <c r="O457" s="16">
        <v>7</v>
      </c>
      <c r="Q457" s="16">
        <v>7.75</v>
      </c>
      <c r="S457" s="16">
        <v>6</v>
      </c>
      <c r="U457" s="16">
        <v>7.25</v>
      </c>
      <c r="W457" s="11">
        <f t="shared" si="58"/>
        <v>7.1666999999999996</v>
      </c>
      <c r="Y457" s="11">
        <f t="shared" si="59"/>
        <v>0</v>
      </c>
    </row>
    <row r="458" spans="1:36">
      <c r="C458" s="4">
        <v>9</v>
      </c>
      <c r="D458" s="47" t="s">
        <v>178</v>
      </c>
      <c r="E458" s="71">
        <v>0.2</v>
      </c>
      <c r="G458" s="15">
        <f t="shared" si="56"/>
        <v>0.5</v>
      </c>
      <c r="I458" s="9" t="s">
        <v>28</v>
      </c>
      <c r="K458" s="66" t="str">
        <f t="shared" si="57"/>
        <v>0.5</v>
      </c>
      <c r="M458" s="16">
        <v>7</v>
      </c>
      <c r="O458" s="16">
        <v>6.5</v>
      </c>
      <c r="Q458" s="16">
        <v>7.25</v>
      </c>
      <c r="S458" s="16">
        <v>6.75</v>
      </c>
      <c r="U458" s="16">
        <v>7</v>
      </c>
      <c r="W458" s="11">
        <f t="shared" si="58"/>
        <v>6.9166999999999996</v>
      </c>
      <c r="Y458" s="11">
        <f t="shared" si="59"/>
        <v>1.7292000000000001</v>
      </c>
    </row>
    <row r="459" spans="1:36">
      <c r="C459" s="4">
        <v>10</v>
      </c>
      <c r="D459" s="47" t="s">
        <v>178</v>
      </c>
      <c r="E459" s="71">
        <v>0.3</v>
      </c>
      <c r="G459" s="15">
        <f t="shared" si="56"/>
        <v>0.5</v>
      </c>
      <c r="I459" s="9" t="s">
        <v>28</v>
      </c>
      <c r="K459" s="66" t="str">
        <f t="shared" si="57"/>
        <v>0.5</v>
      </c>
      <c r="M459" s="16">
        <v>7.75</v>
      </c>
      <c r="O459" s="16">
        <v>7.25</v>
      </c>
      <c r="Q459" s="16">
        <v>7</v>
      </c>
      <c r="S459" s="16">
        <v>6.75</v>
      </c>
      <c r="U459" s="16">
        <v>7.25</v>
      </c>
      <c r="W459" s="11">
        <f t="shared" si="58"/>
        <v>7.1666999999999996</v>
      </c>
      <c r="Y459" s="11">
        <f t="shared" si="59"/>
        <v>1.7917000000000001</v>
      </c>
    </row>
    <row r="460" spans="1:36">
      <c r="C460" s="6">
        <v>11</v>
      </c>
      <c r="D460" s="47" t="s">
        <v>178</v>
      </c>
      <c r="E460" s="71">
        <v>0.04</v>
      </c>
      <c r="G460" s="15">
        <f t="shared" si="56"/>
        <v>0.5</v>
      </c>
      <c r="I460" s="9" t="s">
        <v>28</v>
      </c>
      <c r="K460" s="66" t="str">
        <f t="shared" si="57"/>
        <v>0.5</v>
      </c>
      <c r="M460" s="16">
        <v>7.25</v>
      </c>
      <c r="O460" s="16">
        <v>6</v>
      </c>
      <c r="Q460" s="16">
        <v>6.5</v>
      </c>
      <c r="S460" s="16">
        <v>7.25</v>
      </c>
      <c r="U460" s="16">
        <v>6</v>
      </c>
      <c r="W460" s="11">
        <f t="shared" si="58"/>
        <v>6.5833000000000004</v>
      </c>
      <c r="Y460" s="11">
        <f t="shared" si="59"/>
        <v>1.6457999999999999</v>
      </c>
    </row>
    <row r="461" spans="1:36">
      <c r="U461" s="13" t="s">
        <v>33</v>
      </c>
      <c r="Y461" s="11">
        <f>SUM(Y450:Y460)</f>
        <v>29.971799999999998</v>
      </c>
    </row>
    <row r="462" spans="1:36">
      <c r="C462" s="10" t="s">
        <v>32</v>
      </c>
      <c r="U462" s="13" t="s">
        <v>34</v>
      </c>
      <c r="Y462" s="30"/>
    </row>
    <row r="463" spans="1:36">
      <c r="U463" s="13" t="s">
        <v>35</v>
      </c>
      <c r="Y463" s="30"/>
    </row>
    <row r="464" spans="1:36">
      <c r="U464" s="13" t="s">
        <v>36</v>
      </c>
      <c r="Y464" s="11">
        <f>Y461-Y462-Y463</f>
        <v>29.971799999999998</v>
      </c>
    </row>
    <row r="465" spans="1:36" ht="15">
      <c r="D465" s="14" t="s">
        <v>37</v>
      </c>
      <c r="U465" s="13"/>
    </row>
    <row r="466" spans="1:36">
      <c r="D466" s="2" t="s">
        <v>38</v>
      </c>
      <c r="K466" s="89" t="str">
        <f>IF($D$6="係数を選択","0.0",$D$6)</f>
        <v>0.0</v>
      </c>
      <c r="M466" s="16">
        <v>8</v>
      </c>
      <c r="O466" s="16">
        <v>8</v>
      </c>
      <c r="Q466" s="16">
        <v>8</v>
      </c>
      <c r="S466" s="16">
        <v>8</v>
      </c>
      <c r="U466" s="16">
        <v>8</v>
      </c>
      <c r="Y466" s="11">
        <f>ROUND((SUM(M466:U466)-MAX(M466:U466)-MIN(M466:U466))*K466,4)</f>
        <v>0</v>
      </c>
    </row>
    <row r="467" spans="1:36">
      <c r="D467" s="2" t="s">
        <v>39</v>
      </c>
      <c r="K467" s="8">
        <v>1</v>
      </c>
      <c r="M467" s="16">
        <v>7.75</v>
      </c>
      <c r="O467" s="16">
        <v>7.25</v>
      </c>
      <c r="Q467" s="16">
        <v>7</v>
      </c>
      <c r="S467" s="16">
        <v>6.75</v>
      </c>
      <c r="U467" s="16">
        <v>7.25</v>
      </c>
      <c r="Y467" s="11">
        <f>ROUND((SUM(M467:U467)-MAX(M467:U467)-MIN(M467:U467))*K467,4)</f>
        <v>21.5</v>
      </c>
    </row>
    <row r="468" spans="1:36">
      <c r="D468" s="2" t="s">
        <v>40</v>
      </c>
      <c r="K468" s="8">
        <v>1</v>
      </c>
      <c r="M468" s="16">
        <v>7.25</v>
      </c>
      <c r="O468" s="16">
        <v>6</v>
      </c>
      <c r="Q468" s="16">
        <v>6.5</v>
      </c>
      <c r="S468" s="16">
        <v>7.25</v>
      </c>
      <c r="U468" s="16">
        <v>6</v>
      </c>
      <c r="Y468" s="11">
        <f>ROUND((SUM(M468:U468)-MAX(M468:U468)-MIN(M468:U468))*K468,4)</f>
        <v>19.75</v>
      </c>
    </row>
    <row r="469" spans="1:36">
      <c r="U469" s="13" t="s">
        <v>41</v>
      </c>
      <c r="Y469" s="11">
        <f>SUM(Y466:Y468)</f>
        <v>41.25</v>
      </c>
    </row>
    <row r="470" spans="1:36">
      <c r="U470" s="13" t="s">
        <v>42</v>
      </c>
      <c r="Y470" s="30"/>
    </row>
    <row r="471" spans="1:36">
      <c r="U471" s="13" t="s">
        <v>43</v>
      </c>
      <c r="Y471" s="11">
        <f>Y469-Y470</f>
        <v>41.25</v>
      </c>
    </row>
    <row r="473" spans="1:36">
      <c r="C473" s="3" t="s">
        <v>8</v>
      </c>
      <c r="D473" s="48" t="s">
        <v>76</v>
      </c>
      <c r="E473" s="69"/>
    </row>
    <row r="474" spans="1:36">
      <c r="C474" s="3" t="s">
        <v>9</v>
      </c>
      <c r="D474" s="49" t="s">
        <v>77</v>
      </c>
      <c r="E474" s="69"/>
    </row>
    <row r="475" spans="1:36">
      <c r="C475" s="3" t="s">
        <v>10</v>
      </c>
      <c r="D475" s="49" t="s">
        <v>200</v>
      </c>
      <c r="E475" s="69"/>
    </row>
    <row r="476" spans="1:36">
      <c r="C476" s="3" t="s">
        <v>11</v>
      </c>
      <c r="D476" s="45"/>
      <c r="E476" s="69"/>
      <c r="AA476" s="50" t="s">
        <v>173</v>
      </c>
      <c r="AD476" s="2" t="s">
        <v>57</v>
      </c>
    </row>
    <row r="477" spans="1:36" ht="6.75" customHeight="1">
      <c r="C477" s="4"/>
      <c r="D477" s="45"/>
      <c r="E477" s="69"/>
      <c r="AA477" s="50"/>
    </row>
    <row r="478" spans="1:36" ht="15">
      <c r="A478" s="2" t="s">
        <v>26</v>
      </c>
      <c r="B478" s="17" t="s">
        <v>44</v>
      </c>
      <c r="C478" s="3" t="s">
        <v>12</v>
      </c>
      <c r="D478" s="45" t="s">
        <v>1</v>
      </c>
      <c r="E478" s="69">
        <v>11.770000000000001</v>
      </c>
      <c r="M478" s="7" t="s">
        <v>17</v>
      </c>
      <c r="O478" s="7" t="s">
        <v>18</v>
      </c>
      <c r="Q478" s="7" t="s">
        <v>19</v>
      </c>
      <c r="S478" s="7" t="s">
        <v>20</v>
      </c>
      <c r="U478" s="7" t="s">
        <v>21</v>
      </c>
      <c r="W478" s="11" t="s">
        <v>22</v>
      </c>
      <c r="Y478" s="11" t="s">
        <v>23</v>
      </c>
      <c r="AA478" s="50" t="s">
        <v>174</v>
      </c>
      <c r="AB478" s="2" t="s">
        <v>25</v>
      </c>
      <c r="AD478" s="3" t="s">
        <v>8</v>
      </c>
      <c r="AE478" s="3" t="s">
        <v>9</v>
      </c>
      <c r="AF478" s="3" t="s">
        <v>10</v>
      </c>
      <c r="AG478" s="3" t="s">
        <v>11</v>
      </c>
      <c r="AH478" s="5" t="s">
        <v>2</v>
      </c>
      <c r="AI478" s="14" t="s">
        <v>37</v>
      </c>
      <c r="AJ478" s="2" t="s">
        <v>24</v>
      </c>
    </row>
    <row r="479" spans="1:36" ht="6.75" customHeight="1">
      <c r="C479" s="4"/>
      <c r="D479" s="45"/>
      <c r="E479" s="69"/>
    </row>
    <row r="480" spans="1:36" ht="15">
      <c r="D480" s="46" t="s">
        <v>2</v>
      </c>
      <c r="E480" s="70" t="s">
        <v>13</v>
      </c>
      <c r="G480" s="2" t="s">
        <v>27</v>
      </c>
      <c r="I480" s="2" t="s">
        <v>14</v>
      </c>
      <c r="K480" s="2" t="s">
        <v>15</v>
      </c>
    </row>
    <row r="481" spans="1:36">
      <c r="A481" s="2">
        <f>RANK(AB481,$AB$16:$AB$627,0)</f>
        <v>11</v>
      </c>
      <c r="B481" s="12">
        <v>16</v>
      </c>
      <c r="C481" s="4">
        <v>1</v>
      </c>
      <c r="D481" s="47" t="s">
        <v>178</v>
      </c>
      <c r="E481" s="71">
        <v>0.25</v>
      </c>
      <c r="G481" s="15">
        <f>_xlfn.IFS(I481="　",E481,I481="*",0.5,I481="**",E481/2,I481="***",0)</f>
        <v>0.25</v>
      </c>
      <c r="I481" s="9" t="s">
        <v>29</v>
      </c>
      <c r="K481" s="66" t="str">
        <f>IF(D481="","",IF(COUNTIF(D481,"*TRE*")&gt;=1,"0.8",IF(AND(COUNTIF($D$4,"*テクニカル*")&gt;=1,COUNTIF(D481,"*HYBRID*")&gt;=1),"0.4",IF(AND(COUNTIF($D$4,"*フリー*")&gt;=1,COUNTIF(D481,"*HYBRID*")&gt;=1),"0.5",IF(AND(COUNTIF(D470,"*アクロ*")&gt;=1,COUNTIF(D481,"*HYBRID*")&gt;=1),"0.5",IF(AND(COUNTIF($D$4,"*テクニカル*")&gt;=1,COUNTIF(D481,"*Acro*")&gt;=1),"0.7",IF(AND(COUNTIF($D$4,"*フリー*")&gt;=1,COUNTIF(D481,"*Acro*")&gt;=1),"0.5",IF(AND(COUNTIF($D$4,"*アクロ*")&gt;=1,COUNTIF(D481,"*Acro*")&gt;=1),"0.8",IF(AND(COUNTIF($D$4,"*テクニカル*")&gt;=1,COUNTIF(D481,"*Acro*")&gt;=1),"0.7",IF(AND(COUNTIF($D$4,"*フリー*")&gt;=1,COUNTIF(D481,"*Acro*")&gt;=1),"0.5",IF(AND(COUNTIF($D$4,"*アクロ*")&gt;=1,COUNTIF(D481,"*Acro*")&gt;=1),"0.8")))))))))))</f>
        <v>0.5</v>
      </c>
      <c r="M481" s="16">
        <v>6</v>
      </c>
      <c r="O481" s="16">
        <v>7.25</v>
      </c>
      <c r="Q481" s="16">
        <v>6.75</v>
      </c>
      <c r="S481" s="16">
        <v>7.25</v>
      </c>
      <c r="U481" s="16">
        <v>7</v>
      </c>
      <c r="W481" s="11">
        <f>ROUND((SUM(M481:U481)-MAX(M481:U481)-MIN(M481:U481))/3,4)</f>
        <v>7</v>
      </c>
      <c r="Y481" s="11">
        <f>IF(D481="","",ROUND(W481*G481*K481,4))</f>
        <v>0.875</v>
      </c>
      <c r="AA481" s="65"/>
      <c r="AB481" s="2">
        <f>IF(D481="","",Y495+Y502-AA481-AA482)</f>
        <v>70.221800000000002</v>
      </c>
      <c r="AD481" s="42" t="str">
        <f>D473</f>
        <v>北アーティスティックスイミングクラブ</v>
      </c>
      <c r="AE481" s="42" t="str">
        <f>D474</f>
        <v>北アーティスティックスイミングクラブA</v>
      </c>
      <c r="AF481" s="42" t="str">
        <f>D475</f>
        <v>高みこ/内なみ/花るか/松りな</v>
      </c>
      <c r="AG481" s="42">
        <f>D476</f>
        <v>0</v>
      </c>
      <c r="AH481" s="42">
        <f>Y495</f>
        <v>29.971799999999998</v>
      </c>
      <c r="AI481" s="44">
        <f>Y502</f>
        <v>41.25</v>
      </c>
      <c r="AJ481" s="42">
        <f>AA482</f>
        <v>1</v>
      </c>
    </row>
    <row r="482" spans="1:36">
      <c r="C482" s="4">
        <v>2</v>
      </c>
      <c r="D482" s="47" t="s">
        <v>178</v>
      </c>
      <c r="E482" s="71">
        <v>5.95</v>
      </c>
      <c r="G482" s="15">
        <f t="shared" ref="G482:G491" si="60">_xlfn.IFS(I482="　",E482,I482="*",0.5,I482="**",E482/2,I482="***",0)</f>
        <v>0.5</v>
      </c>
      <c r="I482" s="9" t="s">
        <v>28</v>
      </c>
      <c r="K482" s="66" t="str">
        <f t="shared" ref="K482:K491" si="61">IF(D482="","",IF(COUNTIF(D482,"*TRE*")&gt;=1,"0.8",IF(AND(COUNTIF($D$4,"*テクニカル*")&gt;=1,COUNTIF(D482,"*HYBRID*")&gt;=1),"0.4",IF(AND(COUNTIF($D$4,"*フリー*")&gt;=1,COUNTIF(D482,"*HYBRID*")&gt;=1),"0.5",IF(AND(COUNTIF(D471,"*アクロ*")&gt;=1,COUNTIF(D482,"*HYBRID*")&gt;=1),"0.5",IF(AND(COUNTIF($D$4,"*テクニカル*")&gt;=1,COUNTIF(D482,"*Acro*")&gt;=1),"0.7",IF(AND(COUNTIF($D$4,"*フリー*")&gt;=1,COUNTIF(D482,"*Acro*")&gt;=1),"0.5",IF(AND(COUNTIF($D$4,"*アクロ*")&gt;=1,COUNTIF(D482,"*Acro*")&gt;=1),"0.8",IF(AND(COUNTIF($D$4,"*テクニカル*")&gt;=1,COUNTIF(D482,"*Acro*")&gt;=1),"0.7",IF(AND(COUNTIF($D$4,"*フリー*")&gt;=1,COUNTIF(D482,"*Acro*")&gt;=1),"0.5",IF(AND(COUNTIF($D$4,"*アクロ*")&gt;=1,COUNTIF(D482,"*Acro*")&gt;=1),"0.8")))))))))))</f>
        <v>0.5</v>
      </c>
      <c r="M482" s="16">
        <v>7</v>
      </c>
      <c r="O482" s="16">
        <v>6</v>
      </c>
      <c r="Q482" s="16">
        <v>7.25</v>
      </c>
      <c r="S482" s="16">
        <v>6</v>
      </c>
      <c r="U482" s="16">
        <v>6</v>
      </c>
      <c r="W482" s="11">
        <f t="shared" ref="W482:W491" si="62">ROUND((SUM(M482:U482)-MAX(M482:U482)-MIN(M482:U482))/3,4)</f>
        <v>6.3333000000000004</v>
      </c>
      <c r="Y482" s="11">
        <f t="shared" ref="Y482:Y491" si="63">IF(D482="","",ROUND(W482*G482*K482,4))</f>
        <v>1.5832999999999999</v>
      </c>
      <c r="AA482" s="65">
        <v>1</v>
      </c>
    </row>
    <row r="483" spans="1:36">
      <c r="C483" s="4">
        <v>3</v>
      </c>
      <c r="D483" s="47" t="s">
        <v>3</v>
      </c>
      <c r="E483" s="71">
        <v>2.1</v>
      </c>
      <c r="G483" s="15">
        <f t="shared" si="60"/>
        <v>1.05</v>
      </c>
      <c r="I483" s="9" t="s">
        <v>30</v>
      </c>
      <c r="K483" s="66" t="str">
        <f t="shared" si="61"/>
        <v>0.8</v>
      </c>
      <c r="M483" s="16">
        <v>6.5</v>
      </c>
      <c r="O483" s="16">
        <v>7.5</v>
      </c>
      <c r="Q483" s="16">
        <v>7</v>
      </c>
      <c r="S483" s="16">
        <v>6.75</v>
      </c>
      <c r="U483" s="16">
        <v>7</v>
      </c>
      <c r="W483" s="11">
        <f t="shared" si="62"/>
        <v>6.9166999999999996</v>
      </c>
      <c r="Y483" s="11">
        <f t="shared" si="63"/>
        <v>5.81</v>
      </c>
    </row>
    <row r="484" spans="1:36">
      <c r="C484" s="4">
        <v>4</v>
      </c>
      <c r="D484" s="47" t="s">
        <v>4</v>
      </c>
      <c r="E484" s="71">
        <v>0.1</v>
      </c>
      <c r="G484" s="15">
        <f t="shared" si="60"/>
        <v>0</v>
      </c>
      <c r="I484" s="9" t="s">
        <v>31</v>
      </c>
      <c r="K484" s="66" t="str">
        <f t="shared" si="61"/>
        <v>0.5</v>
      </c>
      <c r="M484" s="16">
        <v>7.25</v>
      </c>
      <c r="O484" s="16">
        <v>6.75</v>
      </c>
      <c r="Q484" s="16">
        <v>6</v>
      </c>
      <c r="S484" s="16">
        <v>7.25</v>
      </c>
      <c r="U484" s="16">
        <v>6.5</v>
      </c>
      <c r="W484" s="11">
        <f t="shared" si="62"/>
        <v>6.8333000000000004</v>
      </c>
      <c r="Y484" s="11">
        <f t="shared" si="63"/>
        <v>0</v>
      </c>
    </row>
    <row r="485" spans="1:36">
      <c r="C485" s="4">
        <v>5</v>
      </c>
      <c r="D485" s="47" t="s">
        <v>3</v>
      </c>
      <c r="E485" s="71">
        <v>2.1</v>
      </c>
      <c r="G485" s="15">
        <f t="shared" si="60"/>
        <v>2.1</v>
      </c>
      <c r="I485" s="9" t="s">
        <v>29</v>
      </c>
      <c r="K485" s="66" t="str">
        <f t="shared" si="61"/>
        <v>0.8</v>
      </c>
      <c r="M485" s="16">
        <v>6</v>
      </c>
      <c r="O485" s="16">
        <v>7.25</v>
      </c>
      <c r="Q485" s="16">
        <v>6.75</v>
      </c>
      <c r="S485" s="16">
        <v>6.75</v>
      </c>
      <c r="U485" s="16">
        <v>7.25</v>
      </c>
      <c r="W485" s="11">
        <f t="shared" si="62"/>
        <v>6.9166999999999996</v>
      </c>
      <c r="Y485" s="11">
        <f t="shared" si="63"/>
        <v>11.620100000000001</v>
      </c>
    </row>
    <row r="486" spans="1:36">
      <c r="C486" s="4">
        <v>6</v>
      </c>
      <c r="D486" s="47" t="s">
        <v>5</v>
      </c>
      <c r="E486" s="71">
        <v>2.7</v>
      </c>
      <c r="G486" s="15">
        <f t="shared" si="60"/>
        <v>0.5</v>
      </c>
      <c r="I486" s="9" t="s">
        <v>28</v>
      </c>
      <c r="K486" s="66" t="str">
        <f t="shared" si="61"/>
        <v>0.8</v>
      </c>
      <c r="M486" s="16">
        <v>7.5</v>
      </c>
      <c r="O486" s="16">
        <v>7</v>
      </c>
      <c r="Q486" s="16">
        <v>7.25</v>
      </c>
      <c r="S486" s="16">
        <v>7.25</v>
      </c>
      <c r="U486" s="16">
        <v>6</v>
      </c>
      <c r="W486" s="11">
        <f t="shared" si="62"/>
        <v>7.1666999999999996</v>
      </c>
      <c r="Y486" s="11">
        <f t="shared" si="63"/>
        <v>2.8666999999999998</v>
      </c>
    </row>
    <row r="487" spans="1:36">
      <c r="C487" s="4">
        <v>7</v>
      </c>
      <c r="D487" s="47" t="s">
        <v>6</v>
      </c>
      <c r="E487" s="71">
        <v>1.2</v>
      </c>
      <c r="G487" s="15">
        <f t="shared" si="60"/>
        <v>0.6</v>
      </c>
      <c r="I487" s="9" t="s">
        <v>30</v>
      </c>
      <c r="K487" s="66" t="str">
        <f t="shared" si="61"/>
        <v>0.5</v>
      </c>
      <c r="M487" s="16">
        <v>6.75</v>
      </c>
      <c r="O487" s="16">
        <v>6</v>
      </c>
      <c r="Q487" s="16">
        <v>7</v>
      </c>
      <c r="S487" s="16">
        <v>7</v>
      </c>
      <c r="U487" s="16">
        <v>6.75</v>
      </c>
      <c r="W487" s="11">
        <f t="shared" si="62"/>
        <v>6.8333000000000004</v>
      </c>
      <c r="Y487" s="11">
        <f t="shared" si="63"/>
        <v>2.0499999999999998</v>
      </c>
    </row>
    <row r="488" spans="1:36">
      <c r="C488" s="4">
        <v>8</v>
      </c>
      <c r="D488" s="47" t="s">
        <v>178</v>
      </c>
      <c r="E488" s="71">
        <v>2.7</v>
      </c>
      <c r="G488" s="15">
        <f t="shared" si="60"/>
        <v>0</v>
      </c>
      <c r="I488" s="9" t="s">
        <v>31</v>
      </c>
      <c r="K488" s="66" t="str">
        <f t="shared" si="61"/>
        <v>0.5</v>
      </c>
      <c r="M488" s="16">
        <v>7.25</v>
      </c>
      <c r="O488" s="16">
        <v>7</v>
      </c>
      <c r="Q488" s="16">
        <v>7.75</v>
      </c>
      <c r="S488" s="16">
        <v>6</v>
      </c>
      <c r="U488" s="16">
        <v>7.25</v>
      </c>
      <c r="W488" s="11">
        <f t="shared" si="62"/>
        <v>7.1666999999999996</v>
      </c>
      <c r="Y488" s="11">
        <f t="shared" si="63"/>
        <v>0</v>
      </c>
    </row>
    <row r="489" spans="1:36">
      <c r="C489" s="4">
        <v>9</v>
      </c>
      <c r="D489" s="47" t="s">
        <v>178</v>
      </c>
      <c r="E489" s="71">
        <v>0.2</v>
      </c>
      <c r="G489" s="15">
        <f t="shared" si="60"/>
        <v>0.5</v>
      </c>
      <c r="I489" s="9" t="s">
        <v>28</v>
      </c>
      <c r="K489" s="66" t="str">
        <f t="shared" si="61"/>
        <v>0.5</v>
      </c>
      <c r="M489" s="16">
        <v>7</v>
      </c>
      <c r="O489" s="16">
        <v>6.5</v>
      </c>
      <c r="Q489" s="16">
        <v>7.25</v>
      </c>
      <c r="S489" s="16">
        <v>6.75</v>
      </c>
      <c r="U489" s="16">
        <v>7</v>
      </c>
      <c r="W489" s="11">
        <f t="shared" si="62"/>
        <v>6.9166999999999996</v>
      </c>
      <c r="Y489" s="11">
        <f t="shared" si="63"/>
        <v>1.7292000000000001</v>
      </c>
    </row>
    <row r="490" spans="1:36">
      <c r="C490" s="4">
        <v>10</v>
      </c>
      <c r="D490" s="47" t="s">
        <v>178</v>
      </c>
      <c r="E490" s="71">
        <v>0.3</v>
      </c>
      <c r="G490" s="15">
        <f t="shared" si="60"/>
        <v>0.5</v>
      </c>
      <c r="I490" s="9" t="s">
        <v>28</v>
      </c>
      <c r="K490" s="66" t="str">
        <f t="shared" si="61"/>
        <v>0.5</v>
      </c>
      <c r="M490" s="16">
        <v>7.75</v>
      </c>
      <c r="O490" s="16">
        <v>7.25</v>
      </c>
      <c r="Q490" s="16">
        <v>7</v>
      </c>
      <c r="S490" s="16">
        <v>6.75</v>
      </c>
      <c r="U490" s="16">
        <v>7.25</v>
      </c>
      <c r="W490" s="11">
        <f t="shared" si="62"/>
        <v>7.1666999999999996</v>
      </c>
      <c r="Y490" s="11">
        <f t="shared" si="63"/>
        <v>1.7917000000000001</v>
      </c>
    </row>
    <row r="491" spans="1:36">
      <c r="C491" s="6">
        <v>11</v>
      </c>
      <c r="D491" s="47" t="s">
        <v>178</v>
      </c>
      <c r="E491" s="71">
        <v>0.04</v>
      </c>
      <c r="G491" s="15">
        <f t="shared" si="60"/>
        <v>0.5</v>
      </c>
      <c r="I491" s="9" t="s">
        <v>28</v>
      </c>
      <c r="K491" s="66" t="str">
        <f t="shared" si="61"/>
        <v>0.5</v>
      </c>
      <c r="M491" s="16">
        <v>7.25</v>
      </c>
      <c r="O491" s="16">
        <v>6</v>
      </c>
      <c r="Q491" s="16">
        <v>6.5</v>
      </c>
      <c r="S491" s="16">
        <v>7.25</v>
      </c>
      <c r="U491" s="16">
        <v>6</v>
      </c>
      <c r="W491" s="11">
        <f t="shared" si="62"/>
        <v>6.5833000000000004</v>
      </c>
      <c r="Y491" s="11">
        <f t="shared" si="63"/>
        <v>1.6457999999999999</v>
      </c>
    </row>
    <row r="492" spans="1:36">
      <c r="U492" s="13" t="s">
        <v>33</v>
      </c>
      <c r="Y492" s="11">
        <f>SUM(Y481:Y491)</f>
        <v>29.971799999999998</v>
      </c>
    </row>
    <row r="493" spans="1:36">
      <c r="C493" s="10" t="s">
        <v>32</v>
      </c>
      <c r="U493" s="13" t="s">
        <v>34</v>
      </c>
      <c r="Y493" s="30"/>
    </row>
    <row r="494" spans="1:36">
      <c r="U494" s="13" t="s">
        <v>35</v>
      </c>
      <c r="Y494" s="30"/>
    </row>
    <row r="495" spans="1:36">
      <c r="U495" s="13" t="s">
        <v>36</v>
      </c>
      <c r="Y495" s="11">
        <f>Y492-Y493-Y494</f>
        <v>29.971799999999998</v>
      </c>
    </row>
    <row r="496" spans="1:36" ht="15">
      <c r="D496" s="14" t="s">
        <v>37</v>
      </c>
      <c r="U496" s="13"/>
    </row>
    <row r="497" spans="1:36">
      <c r="D497" s="2" t="s">
        <v>38</v>
      </c>
      <c r="K497" s="89" t="str">
        <f>IF($D$6="係数を選択","0.0",$D$6)</f>
        <v>0.0</v>
      </c>
      <c r="M497" s="16">
        <v>9</v>
      </c>
      <c r="O497" s="16">
        <v>9</v>
      </c>
      <c r="Q497" s="16">
        <v>9</v>
      </c>
      <c r="S497" s="16">
        <v>9</v>
      </c>
      <c r="U497" s="16">
        <v>9</v>
      </c>
      <c r="Y497" s="11">
        <f>ROUND((SUM(M497:U497)-MAX(M497:U497)-MIN(M497:U497))*K497,4)</f>
        <v>0</v>
      </c>
    </row>
    <row r="498" spans="1:36">
      <c r="D498" s="2" t="s">
        <v>39</v>
      </c>
      <c r="K498" s="8">
        <v>1</v>
      </c>
      <c r="M498" s="16">
        <v>7.75</v>
      </c>
      <c r="O498" s="16">
        <v>7.25</v>
      </c>
      <c r="Q498" s="16">
        <v>7</v>
      </c>
      <c r="S498" s="16">
        <v>6.75</v>
      </c>
      <c r="U498" s="16">
        <v>7.25</v>
      </c>
      <c r="Y498" s="11">
        <f>ROUND((SUM(M498:U498)-MAX(M498:U498)-MIN(M498:U498))*K498,4)</f>
        <v>21.5</v>
      </c>
    </row>
    <row r="499" spans="1:36">
      <c r="D499" s="2" t="s">
        <v>40</v>
      </c>
      <c r="K499" s="8">
        <v>1</v>
      </c>
      <c r="M499" s="16">
        <v>7.25</v>
      </c>
      <c r="O499" s="16">
        <v>6</v>
      </c>
      <c r="Q499" s="16">
        <v>6.5</v>
      </c>
      <c r="S499" s="16">
        <v>7.25</v>
      </c>
      <c r="U499" s="16">
        <v>6</v>
      </c>
      <c r="Y499" s="11">
        <f>ROUND((SUM(M499:U499)-MAX(M499:U499)-MIN(M499:U499))*K499,4)</f>
        <v>19.75</v>
      </c>
    </row>
    <row r="500" spans="1:36">
      <c r="U500" s="13" t="s">
        <v>41</v>
      </c>
      <c r="Y500" s="11">
        <f>SUM(Y497:Y499)</f>
        <v>41.25</v>
      </c>
    </row>
    <row r="501" spans="1:36">
      <c r="U501" s="13" t="s">
        <v>42</v>
      </c>
      <c r="Y501" s="30"/>
    </row>
    <row r="502" spans="1:36">
      <c r="U502" s="13" t="s">
        <v>43</v>
      </c>
      <c r="Y502" s="11">
        <f>Y500-Y501</f>
        <v>41.25</v>
      </c>
    </row>
    <row r="504" spans="1:36">
      <c r="C504" s="3" t="s">
        <v>8</v>
      </c>
      <c r="D504" s="48" t="s">
        <v>78</v>
      </c>
      <c r="E504" s="69"/>
    </row>
    <row r="505" spans="1:36">
      <c r="C505" s="3" t="s">
        <v>9</v>
      </c>
      <c r="D505" s="49" t="s">
        <v>79</v>
      </c>
      <c r="E505" s="69"/>
    </row>
    <row r="506" spans="1:36">
      <c r="C506" s="3" t="s">
        <v>10</v>
      </c>
      <c r="D506" s="49" t="s">
        <v>201</v>
      </c>
      <c r="E506" s="69"/>
    </row>
    <row r="507" spans="1:36">
      <c r="C507" s="3" t="s">
        <v>11</v>
      </c>
      <c r="D507" s="49" t="s">
        <v>202</v>
      </c>
      <c r="E507" s="69"/>
      <c r="AA507" s="50" t="s">
        <v>173</v>
      </c>
      <c r="AD507" s="2" t="s">
        <v>57</v>
      </c>
    </row>
    <row r="508" spans="1:36" ht="6.75" customHeight="1">
      <c r="C508" s="4"/>
      <c r="D508" s="45"/>
      <c r="E508" s="69"/>
      <c r="AA508" s="50"/>
    </row>
    <row r="509" spans="1:36" ht="15">
      <c r="A509" s="2" t="s">
        <v>26</v>
      </c>
      <c r="B509" s="17" t="s">
        <v>44</v>
      </c>
      <c r="C509" s="3" t="s">
        <v>12</v>
      </c>
      <c r="D509" s="45" t="s">
        <v>1</v>
      </c>
      <c r="E509" s="69">
        <v>11.770000000000001</v>
      </c>
      <c r="M509" s="7" t="s">
        <v>17</v>
      </c>
      <c r="O509" s="7" t="s">
        <v>18</v>
      </c>
      <c r="Q509" s="7" t="s">
        <v>19</v>
      </c>
      <c r="S509" s="7" t="s">
        <v>20</v>
      </c>
      <c r="U509" s="7" t="s">
        <v>21</v>
      </c>
      <c r="W509" s="11" t="s">
        <v>22</v>
      </c>
      <c r="Y509" s="11" t="s">
        <v>23</v>
      </c>
      <c r="AA509" s="50" t="s">
        <v>174</v>
      </c>
      <c r="AB509" s="2" t="s">
        <v>25</v>
      </c>
      <c r="AD509" s="3" t="s">
        <v>8</v>
      </c>
      <c r="AE509" s="3" t="s">
        <v>9</v>
      </c>
      <c r="AF509" s="3" t="s">
        <v>10</v>
      </c>
      <c r="AG509" s="3" t="s">
        <v>11</v>
      </c>
      <c r="AH509" s="5" t="s">
        <v>2</v>
      </c>
      <c r="AI509" s="14" t="s">
        <v>37</v>
      </c>
      <c r="AJ509" s="2" t="s">
        <v>24</v>
      </c>
    </row>
    <row r="510" spans="1:36" ht="6.75" customHeight="1">
      <c r="C510" s="4"/>
      <c r="D510" s="45"/>
      <c r="E510" s="69"/>
    </row>
    <row r="511" spans="1:36" ht="15">
      <c r="D511" s="46" t="s">
        <v>2</v>
      </c>
      <c r="E511" s="70" t="s">
        <v>13</v>
      </c>
      <c r="G511" s="2" t="s">
        <v>27</v>
      </c>
      <c r="I511" s="2" t="s">
        <v>14</v>
      </c>
      <c r="K511" s="2" t="s">
        <v>15</v>
      </c>
    </row>
    <row r="512" spans="1:36">
      <c r="A512" s="2">
        <f>RANK(AB512,$AB$16:$AB$627,0)</f>
        <v>5</v>
      </c>
      <c r="B512" s="12">
        <v>17</v>
      </c>
      <c r="C512" s="4">
        <v>1</v>
      </c>
      <c r="D512" s="47" t="s">
        <v>178</v>
      </c>
      <c r="E512" s="71">
        <v>0.25</v>
      </c>
      <c r="G512" s="15">
        <f>_xlfn.IFS(I512="　",E512,I512="*",0.5,I512="**",E512/2,I512="***",0)</f>
        <v>0.25</v>
      </c>
      <c r="I512" s="9" t="s">
        <v>29</v>
      </c>
      <c r="K512" s="66" t="str">
        <f>IF(D512="","",IF(COUNTIF(D512,"*TRE*")&gt;=1,"0.8",IF(AND(COUNTIF($D$4,"*テクニカル*")&gt;=1,COUNTIF(D512,"*HYBRID*")&gt;=1),"0.4",IF(AND(COUNTIF($D$4,"*フリー*")&gt;=1,COUNTIF(D512,"*HYBRID*")&gt;=1),"0.5",IF(AND(COUNTIF(D501,"*アクロ*")&gt;=1,COUNTIF(D512,"*HYBRID*")&gt;=1),"0.5",IF(AND(COUNTIF($D$4,"*テクニカル*")&gt;=1,COUNTIF(D512,"*Acro*")&gt;=1),"0.7",IF(AND(COUNTIF($D$4,"*フリー*")&gt;=1,COUNTIF(D512,"*Acro*")&gt;=1),"0.5",IF(AND(COUNTIF($D$4,"*アクロ*")&gt;=1,COUNTIF(D512,"*Acro*")&gt;=1),"0.8",IF(AND(COUNTIF($D$4,"*テクニカル*")&gt;=1,COUNTIF(D512,"*Acro*")&gt;=1),"0.7",IF(AND(COUNTIF($D$4,"*フリー*")&gt;=1,COUNTIF(D512,"*Acro*")&gt;=1),"0.5",IF(AND(COUNTIF($D$4,"*アクロ*")&gt;=1,COUNTIF(D512,"*Acro*")&gt;=1),"0.8")))))))))))</f>
        <v>0.5</v>
      </c>
      <c r="M512" s="16">
        <v>6</v>
      </c>
      <c r="O512" s="16">
        <v>7.25</v>
      </c>
      <c r="Q512" s="16">
        <v>6.75</v>
      </c>
      <c r="S512" s="16">
        <v>7.25</v>
      </c>
      <c r="U512" s="16">
        <v>7</v>
      </c>
      <c r="W512" s="11">
        <f>ROUND((SUM(M512:U512)-MAX(M512:U512)-MIN(M512:U512))/3,4)</f>
        <v>7</v>
      </c>
      <c r="Y512" s="11">
        <f>IF(D512="","",ROUND(W512*G512*K512,4))</f>
        <v>0.875</v>
      </c>
      <c r="AA512" s="65"/>
      <c r="AB512" s="2">
        <f>IF(D512="","",Y526+Y533-AA512-AA513)</f>
        <v>71.221800000000002</v>
      </c>
      <c r="AD512" s="42" t="str">
        <f>D504</f>
        <v>南アーティスティックスイミングクラブ</v>
      </c>
      <c r="AE512" s="42" t="str">
        <f>D505</f>
        <v>南アーティスティックスイミングクラブA</v>
      </c>
      <c r="AF512" s="42" t="str">
        <f>D506</f>
        <v>あみ/さり/たみ/なな</v>
      </c>
      <c r="AG512" s="42" t="str">
        <f>D507</f>
        <v>来/若</v>
      </c>
      <c r="AH512" s="42">
        <f>Y526</f>
        <v>29.971799999999998</v>
      </c>
      <c r="AI512" s="44">
        <f>Y533</f>
        <v>41.25</v>
      </c>
      <c r="AJ512" s="42">
        <f>AA513</f>
        <v>0</v>
      </c>
    </row>
    <row r="513" spans="3:27">
      <c r="C513" s="4">
        <v>2</v>
      </c>
      <c r="D513" s="47" t="s">
        <v>178</v>
      </c>
      <c r="E513" s="71">
        <v>5.95</v>
      </c>
      <c r="G513" s="15">
        <f t="shared" ref="G513:G522" si="64">_xlfn.IFS(I513="　",E513,I513="*",0.5,I513="**",E513/2,I513="***",0)</f>
        <v>0.5</v>
      </c>
      <c r="I513" s="9" t="s">
        <v>28</v>
      </c>
      <c r="K513" s="66" t="str">
        <f t="shared" ref="K513:K522" si="65">IF(D513="","",IF(COUNTIF(D513,"*TRE*")&gt;=1,"0.8",IF(AND(COUNTIF($D$4,"*テクニカル*")&gt;=1,COUNTIF(D513,"*HYBRID*")&gt;=1),"0.4",IF(AND(COUNTIF($D$4,"*フリー*")&gt;=1,COUNTIF(D513,"*HYBRID*")&gt;=1),"0.5",IF(AND(COUNTIF(D502,"*アクロ*")&gt;=1,COUNTIF(D513,"*HYBRID*")&gt;=1),"0.5",IF(AND(COUNTIF($D$4,"*テクニカル*")&gt;=1,COUNTIF(D513,"*Acro*")&gt;=1),"0.7",IF(AND(COUNTIF($D$4,"*フリー*")&gt;=1,COUNTIF(D513,"*Acro*")&gt;=1),"0.5",IF(AND(COUNTIF($D$4,"*アクロ*")&gt;=1,COUNTIF(D513,"*Acro*")&gt;=1),"0.8",IF(AND(COUNTIF($D$4,"*テクニカル*")&gt;=1,COUNTIF(D513,"*Acro*")&gt;=1),"0.7",IF(AND(COUNTIF($D$4,"*フリー*")&gt;=1,COUNTIF(D513,"*Acro*")&gt;=1),"0.5",IF(AND(COUNTIF($D$4,"*アクロ*")&gt;=1,COUNTIF(D513,"*Acro*")&gt;=1),"0.8")))))))))))</f>
        <v>0.5</v>
      </c>
      <c r="M513" s="16">
        <v>7</v>
      </c>
      <c r="O513" s="16">
        <v>6</v>
      </c>
      <c r="Q513" s="16">
        <v>7.25</v>
      </c>
      <c r="S513" s="16">
        <v>6</v>
      </c>
      <c r="U513" s="16">
        <v>6</v>
      </c>
      <c r="W513" s="11">
        <f t="shared" ref="W513:W522" si="66">ROUND((SUM(M513:U513)-MAX(M513:U513)-MIN(M513:U513))/3,4)</f>
        <v>6.3333000000000004</v>
      </c>
      <c r="Y513" s="11">
        <f t="shared" ref="Y513:Y522" si="67">IF(D513="","",ROUND(W513*G513*K513,4))</f>
        <v>1.5832999999999999</v>
      </c>
      <c r="AA513" s="65"/>
    </row>
    <row r="514" spans="3:27">
      <c r="C514" s="4">
        <v>3</v>
      </c>
      <c r="D514" s="47" t="s">
        <v>3</v>
      </c>
      <c r="E514" s="71">
        <v>2.1</v>
      </c>
      <c r="G514" s="15">
        <f t="shared" si="64"/>
        <v>1.05</v>
      </c>
      <c r="I514" s="9" t="s">
        <v>30</v>
      </c>
      <c r="K514" s="66" t="str">
        <f t="shared" si="65"/>
        <v>0.8</v>
      </c>
      <c r="M514" s="16">
        <v>6.5</v>
      </c>
      <c r="O514" s="16">
        <v>7.5</v>
      </c>
      <c r="Q514" s="16">
        <v>7</v>
      </c>
      <c r="S514" s="16">
        <v>6.75</v>
      </c>
      <c r="U514" s="16">
        <v>7</v>
      </c>
      <c r="W514" s="11">
        <f t="shared" si="66"/>
        <v>6.9166999999999996</v>
      </c>
      <c r="Y514" s="11">
        <f t="shared" si="67"/>
        <v>5.81</v>
      </c>
    </row>
    <row r="515" spans="3:27">
      <c r="C515" s="4">
        <v>4</v>
      </c>
      <c r="D515" s="47" t="s">
        <v>4</v>
      </c>
      <c r="E515" s="71">
        <v>0.1</v>
      </c>
      <c r="G515" s="15">
        <f t="shared" si="64"/>
        <v>0</v>
      </c>
      <c r="I515" s="9" t="s">
        <v>31</v>
      </c>
      <c r="K515" s="66" t="str">
        <f t="shared" si="65"/>
        <v>0.5</v>
      </c>
      <c r="M515" s="16">
        <v>7.25</v>
      </c>
      <c r="O515" s="16">
        <v>6.75</v>
      </c>
      <c r="Q515" s="16">
        <v>6</v>
      </c>
      <c r="S515" s="16">
        <v>7.25</v>
      </c>
      <c r="U515" s="16">
        <v>6.5</v>
      </c>
      <c r="W515" s="11">
        <f t="shared" si="66"/>
        <v>6.8333000000000004</v>
      </c>
      <c r="Y515" s="11">
        <f t="shared" si="67"/>
        <v>0</v>
      </c>
    </row>
    <row r="516" spans="3:27">
      <c r="C516" s="4">
        <v>5</v>
      </c>
      <c r="D516" s="47" t="s">
        <v>3</v>
      </c>
      <c r="E516" s="71">
        <v>2.1</v>
      </c>
      <c r="G516" s="15">
        <f t="shared" si="64"/>
        <v>2.1</v>
      </c>
      <c r="I516" s="9" t="s">
        <v>29</v>
      </c>
      <c r="K516" s="66" t="str">
        <f t="shared" si="65"/>
        <v>0.8</v>
      </c>
      <c r="M516" s="16">
        <v>6</v>
      </c>
      <c r="O516" s="16">
        <v>7.25</v>
      </c>
      <c r="Q516" s="16">
        <v>6.75</v>
      </c>
      <c r="S516" s="16">
        <v>6.75</v>
      </c>
      <c r="U516" s="16">
        <v>7.25</v>
      </c>
      <c r="W516" s="11">
        <f t="shared" si="66"/>
        <v>6.9166999999999996</v>
      </c>
      <c r="Y516" s="11">
        <f t="shared" si="67"/>
        <v>11.620100000000001</v>
      </c>
    </row>
    <row r="517" spans="3:27">
      <c r="C517" s="4">
        <v>6</v>
      </c>
      <c r="D517" s="47" t="s">
        <v>5</v>
      </c>
      <c r="E517" s="71">
        <v>2.7</v>
      </c>
      <c r="G517" s="15">
        <f t="shared" si="64"/>
        <v>0.5</v>
      </c>
      <c r="I517" s="9" t="s">
        <v>28</v>
      </c>
      <c r="K517" s="66" t="str">
        <f t="shared" si="65"/>
        <v>0.8</v>
      </c>
      <c r="M517" s="16">
        <v>7.5</v>
      </c>
      <c r="O517" s="16">
        <v>7</v>
      </c>
      <c r="Q517" s="16">
        <v>7.25</v>
      </c>
      <c r="S517" s="16">
        <v>7.25</v>
      </c>
      <c r="U517" s="16">
        <v>6</v>
      </c>
      <c r="W517" s="11">
        <f t="shared" si="66"/>
        <v>7.1666999999999996</v>
      </c>
      <c r="Y517" s="11">
        <f t="shared" si="67"/>
        <v>2.8666999999999998</v>
      </c>
    </row>
    <row r="518" spans="3:27">
      <c r="C518" s="4">
        <v>7</v>
      </c>
      <c r="D518" s="47" t="s">
        <v>6</v>
      </c>
      <c r="E518" s="71">
        <v>1.2</v>
      </c>
      <c r="G518" s="15">
        <f t="shared" si="64"/>
        <v>0.6</v>
      </c>
      <c r="I518" s="9" t="s">
        <v>30</v>
      </c>
      <c r="K518" s="66" t="str">
        <f t="shared" si="65"/>
        <v>0.5</v>
      </c>
      <c r="M518" s="16">
        <v>6.75</v>
      </c>
      <c r="O518" s="16">
        <v>6</v>
      </c>
      <c r="Q518" s="16">
        <v>7</v>
      </c>
      <c r="S518" s="16">
        <v>7</v>
      </c>
      <c r="U518" s="16">
        <v>6.75</v>
      </c>
      <c r="W518" s="11">
        <f t="shared" si="66"/>
        <v>6.8333000000000004</v>
      </c>
      <c r="Y518" s="11">
        <f t="shared" si="67"/>
        <v>2.0499999999999998</v>
      </c>
    </row>
    <row r="519" spans="3:27">
      <c r="C519" s="4">
        <v>8</v>
      </c>
      <c r="D519" s="47" t="s">
        <v>178</v>
      </c>
      <c r="E519" s="71">
        <v>2.7</v>
      </c>
      <c r="G519" s="15">
        <f t="shared" si="64"/>
        <v>0</v>
      </c>
      <c r="I519" s="9" t="s">
        <v>31</v>
      </c>
      <c r="K519" s="66" t="str">
        <f t="shared" si="65"/>
        <v>0.5</v>
      </c>
      <c r="M519" s="16">
        <v>7.25</v>
      </c>
      <c r="O519" s="16">
        <v>7</v>
      </c>
      <c r="Q519" s="16">
        <v>7.75</v>
      </c>
      <c r="S519" s="16">
        <v>6</v>
      </c>
      <c r="U519" s="16">
        <v>7.25</v>
      </c>
      <c r="W519" s="11">
        <f t="shared" si="66"/>
        <v>7.1666999999999996</v>
      </c>
      <c r="Y519" s="11">
        <f t="shared" si="67"/>
        <v>0</v>
      </c>
    </row>
    <row r="520" spans="3:27">
      <c r="C520" s="4">
        <v>9</v>
      </c>
      <c r="D520" s="47" t="s">
        <v>178</v>
      </c>
      <c r="E520" s="71">
        <v>0.2</v>
      </c>
      <c r="G520" s="15">
        <f t="shared" si="64"/>
        <v>0.5</v>
      </c>
      <c r="I520" s="9" t="s">
        <v>28</v>
      </c>
      <c r="K520" s="66" t="str">
        <f t="shared" si="65"/>
        <v>0.5</v>
      </c>
      <c r="M520" s="16">
        <v>7</v>
      </c>
      <c r="O520" s="16">
        <v>6.5</v>
      </c>
      <c r="Q520" s="16">
        <v>7.25</v>
      </c>
      <c r="S520" s="16">
        <v>6.75</v>
      </c>
      <c r="U520" s="16">
        <v>7</v>
      </c>
      <c r="W520" s="11">
        <f t="shared" si="66"/>
        <v>6.9166999999999996</v>
      </c>
      <c r="Y520" s="11">
        <f t="shared" si="67"/>
        <v>1.7292000000000001</v>
      </c>
    </row>
    <row r="521" spans="3:27">
      <c r="C521" s="4">
        <v>10</v>
      </c>
      <c r="D521" s="47" t="s">
        <v>178</v>
      </c>
      <c r="E521" s="71">
        <v>0.3</v>
      </c>
      <c r="G521" s="15">
        <f t="shared" si="64"/>
        <v>0.5</v>
      </c>
      <c r="I521" s="9" t="s">
        <v>28</v>
      </c>
      <c r="K521" s="66" t="str">
        <f t="shared" si="65"/>
        <v>0.5</v>
      </c>
      <c r="M521" s="16">
        <v>7.75</v>
      </c>
      <c r="O521" s="16">
        <v>7.25</v>
      </c>
      <c r="Q521" s="16">
        <v>7</v>
      </c>
      <c r="S521" s="16">
        <v>6.75</v>
      </c>
      <c r="U521" s="16">
        <v>7.25</v>
      </c>
      <c r="W521" s="11">
        <f t="shared" si="66"/>
        <v>7.1666999999999996</v>
      </c>
      <c r="Y521" s="11">
        <f t="shared" si="67"/>
        <v>1.7917000000000001</v>
      </c>
    </row>
    <row r="522" spans="3:27">
      <c r="C522" s="6">
        <v>11</v>
      </c>
      <c r="D522" s="47" t="s">
        <v>178</v>
      </c>
      <c r="E522" s="71">
        <v>0.04</v>
      </c>
      <c r="G522" s="15">
        <f t="shared" si="64"/>
        <v>0.5</v>
      </c>
      <c r="I522" s="9" t="s">
        <v>28</v>
      </c>
      <c r="K522" s="66" t="str">
        <f t="shared" si="65"/>
        <v>0.5</v>
      </c>
      <c r="M522" s="16">
        <v>7.25</v>
      </c>
      <c r="O522" s="16">
        <v>6</v>
      </c>
      <c r="Q522" s="16">
        <v>6.5</v>
      </c>
      <c r="S522" s="16">
        <v>7.25</v>
      </c>
      <c r="U522" s="16">
        <v>6</v>
      </c>
      <c r="W522" s="11">
        <f t="shared" si="66"/>
        <v>6.5833000000000004</v>
      </c>
      <c r="Y522" s="11">
        <f t="shared" si="67"/>
        <v>1.6457999999999999</v>
      </c>
    </row>
    <row r="523" spans="3:27">
      <c r="U523" s="13" t="s">
        <v>33</v>
      </c>
      <c r="Y523" s="11">
        <f>SUM(Y512:Y522)</f>
        <v>29.971799999999998</v>
      </c>
    </row>
    <row r="524" spans="3:27">
      <c r="C524" s="10" t="s">
        <v>32</v>
      </c>
      <c r="U524" s="13" t="s">
        <v>34</v>
      </c>
      <c r="Y524" s="30"/>
    </row>
    <row r="525" spans="3:27">
      <c r="U525" s="13" t="s">
        <v>35</v>
      </c>
      <c r="Y525" s="30"/>
    </row>
    <row r="526" spans="3:27">
      <c r="U526" s="13" t="s">
        <v>36</v>
      </c>
      <c r="Y526" s="11">
        <f>Y523-Y524-Y525</f>
        <v>29.971799999999998</v>
      </c>
    </row>
    <row r="527" spans="3:27" ht="15">
      <c r="D527" s="14" t="s">
        <v>37</v>
      </c>
      <c r="U527" s="13"/>
    </row>
    <row r="528" spans="3:27">
      <c r="D528" s="2" t="s">
        <v>38</v>
      </c>
      <c r="K528" s="89" t="str">
        <f>IF($D$6="係数を選択","0.0",$D$6)</f>
        <v>0.0</v>
      </c>
      <c r="M528" s="16">
        <v>5</v>
      </c>
      <c r="O528" s="16">
        <v>5</v>
      </c>
      <c r="Q528" s="16">
        <v>5</v>
      </c>
      <c r="S528" s="16">
        <v>5</v>
      </c>
      <c r="U528" s="16">
        <v>5</v>
      </c>
      <c r="Y528" s="11">
        <f>ROUND((SUM(M528:U528)-MAX(M528:U528)-MIN(M528:U528))*K528,4)</f>
        <v>0</v>
      </c>
    </row>
    <row r="529" spans="1:36">
      <c r="D529" s="2" t="s">
        <v>39</v>
      </c>
      <c r="K529" s="8">
        <v>1</v>
      </c>
      <c r="M529" s="16">
        <v>7.75</v>
      </c>
      <c r="O529" s="16">
        <v>7.25</v>
      </c>
      <c r="Q529" s="16">
        <v>7</v>
      </c>
      <c r="S529" s="16">
        <v>6.75</v>
      </c>
      <c r="U529" s="16">
        <v>7.25</v>
      </c>
      <c r="Y529" s="11">
        <f>ROUND((SUM(M529:U529)-MAX(M529:U529)-MIN(M529:U529))*K529,4)</f>
        <v>21.5</v>
      </c>
    </row>
    <row r="530" spans="1:36">
      <c r="D530" s="2" t="s">
        <v>40</v>
      </c>
      <c r="K530" s="8">
        <v>1</v>
      </c>
      <c r="M530" s="16">
        <v>7.25</v>
      </c>
      <c r="O530" s="16">
        <v>6</v>
      </c>
      <c r="Q530" s="16">
        <v>6.5</v>
      </c>
      <c r="S530" s="16">
        <v>7.25</v>
      </c>
      <c r="U530" s="16">
        <v>6</v>
      </c>
      <c r="Y530" s="11">
        <f>ROUND((SUM(M530:U530)-MAX(M530:U530)-MIN(M530:U530))*K530,4)</f>
        <v>19.75</v>
      </c>
    </row>
    <row r="531" spans="1:36">
      <c r="U531" s="13" t="s">
        <v>41</v>
      </c>
      <c r="Y531" s="11">
        <f>SUM(Y528:Y530)</f>
        <v>41.25</v>
      </c>
    </row>
    <row r="532" spans="1:36">
      <c r="U532" s="13" t="s">
        <v>42</v>
      </c>
      <c r="Y532" s="30"/>
    </row>
    <row r="533" spans="1:36">
      <c r="U533" s="13" t="s">
        <v>43</v>
      </c>
      <c r="Y533" s="11">
        <f>Y531-Y532</f>
        <v>41.25</v>
      </c>
    </row>
    <row r="535" spans="1:36">
      <c r="C535" s="3" t="s">
        <v>8</v>
      </c>
      <c r="D535" s="48" t="s">
        <v>80</v>
      </c>
      <c r="E535" s="69"/>
    </row>
    <row r="536" spans="1:36">
      <c r="C536" s="3" t="s">
        <v>9</v>
      </c>
      <c r="D536" s="49" t="s">
        <v>81</v>
      </c>
      <c r="E536" s="69"/>
    </row>
    <row r="537" spans="1:36">
      <c r="C537" s="3" t="s">
        <v>10</v>
      </c>
      <c r="D537" s="49" t="s">
        <v>203</v>
      </c>
      <c r="E537" s="69"/>
    </row>
    <row r="538" spans="1:36">
      <c r="C538" s="3" t="s">
        <v>11</v>
      </c>
      <c r="D538" s="48" t="s">
        <v>204</v>
      </c>
      <c r="E538" s="69"/>
      <c r="AA538" s="50" t="s">
        <v>173</v>
      </c>
      <c r="AD538" s="2" t="s">
        <v>57</v>
      </c>
    </row>
    <row r="539" spans="1:36" ht="6.75" customHeight="1">
      <c r="C539" s="4"/>
      <c r="D539" s="45"/>
      <c r="E539" s="69"/>
      <c r="AA539" s="50"/>
    </row>
    <row r="540" spans="1:36" ht="15">
      <c r="A540" s="2" t="s">
        <v>26</v>
      </c>
      <c r="B540" s="17" t="s">
        <v>44</v>
      </c>
      <c r="C540" s="3" t="s">
        <v>12</v>
      </c>
      <c r="D540" s="45" t="s">
        <v>1</v>
      </c>
      <c r="E540" s="69">
        <v>11.770000000000001</v>
      </c>
      <c r="M540" s="7" t="s">
        <v>17</v>
      </c>
      <c r="O540" s="7" t="s">
        <v>18</v>
      </c>
      <c r="Q540" s="7" t="s">
        <v>19</v>
      </c>
      <c r="S540" s="7" t="s">
        <v>20</v>
      </c>
      <c r="U540" s="7" t="s">
        <v>21</v>
      </c>
      <c r="W540" s="11" t="s">
        <v>22</v>
      </c>
      <c r="Y540" s="11" t="s">
        <v>23</v>
      </c>
      <c r="AA540" s="50" t="s">
        <v>174</v>
      </c>
      <c r="AB540" s="2" t="s">
        <v>25</v>
      </c>
      <c r="AD540" s="3" t="s">
        <v>8</v>
      </c>
      <c r="AE540" s="3" t="s">
        <v>9</v>
      </c>
      <c r="AF540" s="3" t="s">
        <v>10</v>
      </c>
      <c r="AG540" s="3" t="s">
        <v>11</v>
      </c>
      <c r="AH540" s="5" t="s">
        <v>2</v>
      </c>
      <c r="AI540" s="14" t="s">
        <v>37</v>
      </c>
      <c r="AJ540" s="2" t="s">
        <v>24</v>
      </c>
    </row>
    <row r="541" spans="1:36" ht="6.75" customHeight="1">
      <c r="C541" s="4"/>
      <c r="D541" s="45"/>
      <c r="E541" s="69"/>
    </row>
    <row r="542" spans="1:36" ht="15">
      <c r="D542" s="46" t="s">
        <v>2</v>
      </c>
      <c r="E542" s="70" t="s">
        <v>13</v>
      </c>
      <c r="G542" s="2" t="s">
        <v>27</v>
      </c>
      <c r="I542" s="2" t="s">
        <v>14</v>
      </c>
      <c r="K542" s="2" t="s">
        <v>15</v>
      </c>
    </row>
    <row r="543" spans="1:36">
      <c r="A543" s="2">
        <f>RANK(AB543,$AB$16:$AB$627,0)</f>
        <v>11</v>
      </c>
      <c r="B543" s="12">
        <v>18</v>
      </c>
      <c r="C543" s="4">
        <v>1</v>
      </c>
      <c r="D543" s="47" t="s">
        <v>178</v>
      </c>
      <c r="E543" s="71">
        <v>0.25</v>
      </c>
      <c r="G543" s="15">
        <f>_xlfn.IFS(I543="　",E543,I543="*",0.5,I543="**",E543/2,I543="***",0)</f>
        <v>0.25</v>
      </c>
      <c r="I543" s="9" t="s">
        <v>29</v>
      </c>
      <c r="K543" s="66" t="str">
        <f>IF(D543="","",IF(COUNTIF(D543,"*TRE*")&gt;=1,"0.8",IF(AND(COUNTIF($D$4,"*テクニカル*")&gt;=1,COUNTIF(D543,"*HYBRID*")&gt;=1),"0.4",IF(AND(COUNTIF($D$4,"*フリー*")&gt;=1,COUNTIF(D543,"*HYBRID*")&gt;=1),"0.5",IF(AND(COUNTIF(D532,"*アクロ*")&gt;=1,COUNTIF(D543,"*HYBRID*")&gt;=1),"0.5",IF(AND(COUNTIF($D$4,"*テクニカル*")&gt;=1,COUNTIF(D543,"*Acro*")&gt;=1),"0.7",IF(AND(COUNTIF($D$4,"*フリー*")&gt;=1,COUNTIF(D543,"*Acro*")&gt;=1),"0.5",IF(AND(COUNTIF($D$4,"*アクロ*")&gt;=1,COUNTIF(D543,"*Acro*")&gt;=1),"0.8",IF(AND(COUNTIF($D$4,"*テクニカル*")&gt;=1,COUNTIF(D543,"*Acro*")&gt;=1),"0.7",IF(AND(COUNTIF($D$4,"*フリー*")&gt;=1,COUNTIF(D543,"*Acro*")&gt;=1),"0.5",IF(AND(COUNTIF($D$4,"*アクロ*")&gt;=1,COUNTIF(D543,"*Acro*")&gt;=1),"0.8")))))))))))</f>
        <v>0.5</v>
      </c>
      <c r="M543" s="16">
        <v>6</v>
      </c>
      <c r="O543" s="16">
        <v>7.25</v>
      </c>
      <c r="Q543" s="16">
        <v>6.75</v>
      </c>
      <c r="S543" s="16">
        <v>7.25</v>
      </c>
      <c r="U543" s="16">
        <v>7</v>
      </c>
      <c r="W543" s="11">
        <f>ROUND((SUM(M543:U543)-MAX(M543:U543)-MIN(M543:U543))/3,4)</f>
        <v>7</v>
      </c>
      <c r="Y543" s="11">
        <f>IF(D543="","",ROUND(W543*G543*K543,4))</f>
        <v>0.875</v>
      </c>
      <c r="AA543" s="65"/>
      <c r="AB543" s="2">
        <f>IF(D543="","",Y557+Y564-AA543-AA544)</f>
        <v>70.221800000000002</v>
      </c>
      <c r="AD543" s="42" t="str">
        <f>D535</f>
        <v>上アーティスティックスイミングクラブ</v>
      </c>
      <c r="AE543" s="42" t="str">
        <f>D536</f>
        <v>上アーティスティックスイミングクラブA</v>
      </c>
      <c r="AF543" s="42" t="str">
        <f>D537</f>
        <v>佐藤たみこ/内藤はるか/松藤やくみ</v>
      </c>
      <c r="AG543" s="42" t="str">
        <f>D538</f>
        <v>わかな</v>
      </c>
      <c r="AH543" s="42">
        <f>Y557</f>
        <v>29.971799999999998</v>
      </c>
      <c r="AI543" s="44">
        <f>Y564</f>
        <v>41.25</v>
      </c>
      <c r="AJ543" s="42">
        <f>AA544</f>
        <v>1</v>
      </c>
    </row>
    <row r="544" spans="1:36">
      <c r="C544" s="4">
        <v>2</v>
      </c>
      <c r="D544" s="47" t="s">
        <v>178</v>
      </c>
      <c r="E544" s="71">
        <v>5.95</v>
      </c>
      <c r="G544" s="15">
        <f t="shared" ref="G544:G553" si="68">_xlfn.IFS(I544="　",E544,I544="*",0.5,I544="**",E544/2,I544="***",0)</f>
        <v>0.5</v>
      </c>
      <c r="I544" s="9" t="s">
        <v>28</v>
      </c>
      <c r="K544" s="66" t="str">
        <f t="shared" ref="K544:K553" si="69">IF(D544="","",IF(COUNTIF(D544,"*TRE*")&gt;=1,"0.8",IF(AND(COUNTIF($D$4,"*テクニカル*")&gt;=1,COUNTIF(D544,"*HYBRID*")&gt;=1),"0.4",IF(AND(COUNTIF($D$4,"*フリー*")&gt;=1,COUNTIF(D544,"*HYBRID*")&gt;=1),"0.5",IF(AND(COUNTIF(D533,"*アクロ*")&gt;=1,COUNTIF(D544,"*HYBRID*")&gt;=1),"0.5",IF(AND(COUNTIF($D$4,"*テクニカル*")&gt;=1,COUNTIF(D544,"*Acro*")&gt;=1),"0.7",IF(AND(COUNTIF($D$4,"*フリー*")&gt;=1,COUNTIF(D544,"*Acro*")&gt;=1),"0.5",IF(AND(COUNTIF($D$4,"*アクロ*")&gt;=1,COUNTIF(D544,"*Acro*")&gt;=1),"0.8",IF(AND(COUNTIF($D$4,"*テクニカル*")&gt;=1,COUNTIF(D544,"*Acro*")&gt;=1),"0.7",IF(AND(COUNTIF($D$4,"*フリー*")&gt;=1,COUNTIF(D544,"*Acro*")&gt;=1),"0.5",IF(AND(COUNTIF($D$4,"*アクロ*")&gt;=1,COUNTIF(D544,"*Acro*")&gt;=1),"0.8")))))))))))</f>
        <v>0.5</v>
      </c>
      <c r="M544" s="16">
        <v>7</v>
      </c>
      <c r="O544" s="16">
        <v>6</v>
      </c>
      <c r="Q544" s="16">
        <v>7.25</v>
      </c>
      <c r="S544" s="16">
        <v>6</v>
      </c>
      <c r="U544" s="16">
        <v>6</v>
      </c>
      <c r="W544" s="11">
        <f t="shared" ref="W544:W553" si="70">ROUND((SUM(M544:U544)-MAX(M544:U544)-MIN(M544:U544))/3,4)</f>
        <v>6.3333000000000004</v>
      </c>
      <c r="Y544" s="11">
        <f t="shared" ref="Y544:Y553" si="71">IF(D544="","",ROUND(W544*G544*K544,4))</f>
        <v>1.5832999999999999</v>
      </c>
      <c r="AA544" s="65">
        <v>1</v>
      </c>
    </row>
    <row r="545" spans="3:25">
      <c r="C545" s="4">
        <v>3</v>
      </c>
      <c r="D545" s="47" t="s">
        <v>3</v>
      </c>
      <c r="E545" s="71">
        <v>2.1</v>
      </c>
      <c r="G545" s="15">
        <f t="shared" si="68"/>
        <v>1.05</v>
      </c>
      <c r="I545" s="9" t="s">
        <v>30</v>
      </c>
      <c r="K545" s="66" t="str">
        <f t="shared" si="69"/>
        <v>0.8</v>
      </c>
      <c r="M545" s="16">
        <v>6.5</v>
      </c>
      <c r="O545" s="16">
        <v>7.5</v>
      </c>
      <c r="Q545" s="16">
        <v>7</v>
      </c>
      <c r="S545" s="16">
        <v>6.75</v>
      </c>
      <c r="U545" s="16">
        <v>7</v>
      </c>
      <c r="W545" s="11">
        <f t="shared" si="70"/>
        <v>6.9166999999999996</v>
      </c>
      <c r="Y545" s="11">
        <f t="shared" si="71"/>
        <v>5.81</v>
      </c>
    </row>
    <row r="546" spans="3:25">
      <c r="C546" s="4">
        <v>4</v>
      </c>
      <c r="D546" s="47" t="s">
        <v>4</v>
      </c>
      <c r="E546" s="71">
        <v>0.1</v>
      </c>
      <c r="G546" s="15">
        <f t="shared" si="68"/>
        <v>0</v>
      </c>
      <c r="I546" s="9" t="s">
        <v>31</v>
      </c>
      <c r="K546" s="66" t="str">
        <f t="shared" si="69"/>
        <v>0.5</v>
      </c>
      <c r="M546" s="16">
        <v>7.25</v>
      </c>
      <c r="O546" s="16">
        <v>6.75</v>
      </c>
      <c r="Q546" s="16">
        <v>6</v>
      </c>
      <c r="S546" s="16">
        <v>7.25</v>
      </c>
      <c r="U546" s="16">
        <v>6.5</v>
      </c>
      <c r="W546" s="11">
        <f t="shared" si="70"/>
        <v>6.8333000000000004</v>
      </c>
      <c r="Y546" s="11">
        <f t="shared" si="71"/>
        <v>0</v>
      </c>
    </row>
    <row r="547" spans="3:25">
      <c r="C547" s="4">
        <v>5</v>
      </c>
      <c r="D547" s="47" t="s">
        <v>3</v>
      </c>
      <c r="E547" s="71">
        <v>2.1</v>
      </c>
      <c r="G547" s="15">
        <f t="shared" si="68"/>
        <v>2.1</v>
      </c>
      <c r="I547" s="9" t="s">
        <v>29</v>
      </c>
      <c r="K547" s="66" t="str">
        <f t="shared" si="69"/>
        <v>0.8</v>
      </c>
      <c r="M547" s="16">
        <v>6</v>
      </c>
      <c r="O547" s="16">
        <v>7.25</v>
      </c>
      <c r="Q547" s="16">
        <v>6.75</v>
      </c>
      <c r="S547" s="16">
        <v>6.75</v>
      </c>
      <c r="U547" s="16">
        <v>7.25</v>
      </c>
      <c r="W547" s="11">
        <f t="shared" si="70"/>
        <v>6.9166999999999996</v>
      </c>
      <c r="Y547" s="11">
        <f t="shared" si="71"/>
        <v>11.620100000000001</v>
      </c>
    </row>
    <row r="548" spans="3:25">
      <c r="C548" s="4">
        <v>6</v>
      </c>
      <c r="D548" s="47" t="s">
        <v>5</v>
      </c>
      <c r="E548" s="71">
        <v>2.7</v>
      </c>
      <c r="G548" s="15">
        <f t="shared" si="68"/>
        <v>0.5</v>
      </c>
      <c r="I548" s="9" t="s">
        <v>28</v>
      </c>
      <c r="K548" s="66" t="str">
        <f t="shared" si="69"/>
        <v>0.8</v>
      </c>
      <c r="M548" s="16">
        <v>7.5</v>
      </c>
      <c r="O548" s="16">
        <v>7</v>
      </c>
      <c r="Q548" s="16">
        <v>7.25</v>
      </c>
      <c r="S548" s="16">
        <v>7.25</v>
      </c>
      <c r="U548" s="16">
        <v>6</v>
      </c>
      <c r="W548" s="11">
        <f t="shared" si="70"/>
        <v>7.1666999999999996</v>
      </c>
      <c r="Y548" s="11">
        <f t="shared" si="71"/>
        <v>2.8666999999999998</v>
      </c>
    </row>
    <row r="549" spans="3:25">
      <c r="C549" s="4">
        <v>7</v>
      </c>
      <c r="D549" s="47" t="s">
        <v>6</v>
      </c>
      <c r="E549" s="71">
        <v>1.2</v>
      </c>
      <c r="G549" s="15">
        <f t="shared" si="68"/>
        <v>0.6</v>
      </c>
      <c r="I549" s="9" t="s">
        <v>30</v>
      </c>
      <c r="K549" s="66" t="str">
        <f t="shared" si="69"/>
        <v>0.5</v>
      </c>
      <c r="M549" s="16">
        <v>6.75</v>
      </c>
      <c r="O549" s="16">
        <v>6</v>
      </c>
      <c r="Q549" s="16">
        <v>7</v>
      </c>
      <c r="S549" s="16">
        <v>7</v>
      </c>
      <c r="U549" s="16">
        <v>6.75</v>
      </c>
      <c r="W549" s="11">
        <f t="shared" si="70"/>
        <v>6.8333000000000004</v>
      </c>
      <c r="Y549" s="11">
        <f t="shared" si="71"/>
        <v>2.0499999999999998</v>
      </c>
    </row>
    <row r="550" spans="3:25">
      <c r="C550" s="4">
        <v>8</v>
      </c>
      <c r="D550" s="47" t="s">
        <v>178</v>
      </c>
      <c r="E550" s="71">
        <v>2.7</v>
      </c>
      <c r="G550" s="15">
        <f t="shared" si="68"/>
        <v>0</v>
      </c>
      <c r="I550" s="9" t="s">
        <v>31</v>
      </c>
      <c r="K550" s="66" t="str">
        <f t="shared" si="69"/>
        <v>0.5</v>
      </c>
      <c r="M550" s="16">
        <v>7.25</v>
      </c>
      <c r="O550" s="16">
        <v>7</v>
      </c>
      <c r="Q550" s="16">
        <v>7.75</v>
      </c>
      <c r="S550" s="16">
        <v>6</v>
      </c>
      <c r="U550" s="16">
        <v>7.25</v>
      </c>
      <c r="W550" s="11">
        <f t="shared" si="70"/>
        <v>7.1666999999999996</v>
      </c>
      <c r="Y550" s="11">
        <f t="shared" si="71"/>
        <v>0</v>
      </c>
    </row>
    <row r="551" spans="3:25">
      <c r="C551" s="4">
        <v>9</v>
      </c>
      <c r="D551" s="47" t="s">
        <v>178</v>
      </c>
      <c r="E551" s="71">
        <v>0.2</v>
      </c>
      <c r="G551" s="15">
        <f t="shared" si="68"/>
        <v>0.5</v>
      </c>
      <c r="I551" s="9" t="s">
        <v>28</v>
      </c>
      <c r="K551" s="66" t="str">
        <f t="shared" si="69"/>
        <v>0.5</v>
      </c>
      <c r="M551" s="16">
        <v>7</v>
      </c>
      <c r="O551" s="16">
        <v>6.5</v>
      </c>
      <c r="Q551" s="16">
        <v>7.25</v>
      </c>
      <c r="S551" s="16">
        <v>6.75</v>
      </c>
      <c r="U551" s="16">
        <v>7</v>
      </c>
      <c r="W551" s="11">
        <f t="shared" si="70"/>
        <v>6.9166999999999996</v>
      </c>
      <c r="Y551" s="11">
        <f t="shared" si="71"/>
        <v>1.7292000000000001</v>
      </c>
    </row>
    <row r="552" spans="3:25">
      <c r="C552" s="4">
        <v>10</v>
      </c>
      <c r="D552" s="47" t="s">
        <v>178</v>
      </c>
      <c r="E552" s="71">
        <v>0.3</v>
      </c>
      <c r="G552" s="15">
        <f t="shared" si="68"/>
        <v>0.5</v>
      </c>
      <c r="I552" s="9" t="s">
        <v>28</v>
      </c>
      <c r="K552" s="66" t="str">
        <f t="shared" si="69"/>
        <v>0.5</v>
      </c>
      <c r="M552" s="16">
        <v>7.75</v>
      </c>
      <c r="O552" s="16">
        <v>7.25</v>
      </c>
      <c r="Q552" s="16">
        <v>7</v>
      </c>
      <c r="S552" s="16">
        <v>6.75</v>
      </c>
      <c r="U552" s="16">
        <v>7.25</v>
      </c>
      <c r="W552" s="11">
        <f t="shared" si="70"/>
        <v>7.1666999999999996</v>
      </c>
      <c r="Y552" s="11">
        <f t="shared" si="71"/>
        <v>1.7917000000000001</v>
      </c>
    </row>
    <row r="553" spans="3:25">
      <c r="C553" s="6">
        <v>11</v>
      </c>
      <c r="D553" s="47" t="s">
        <v>178</v>
      </c>
      <c r="E553" s="71">
        <v>0.04</v>
      </c>
      <c r="G553" s="15">
        <f t="shared" si="68"/>
        <v>0.5</v>
      </c>
      <c r="I553" s="9" t="s">
        <v>28</v>
      </c>
      <c r="K553" s="66" t="str">
        <f t="shared" si="69"/>
        <v>0.5</v>
      </c>
      <c r="M553" s="16">
        <v>7.25</v>
      </c>
      <c r="O553" s="16">
        <v>6</v>
      </c>
      <c r="Q553" s="16">
        <v>6.5</v>
      </c>
      <c r="S553" s="16">
        <v>7.25</v>
      </c>
      <c r="U553" s="16">
        <v>6</v>
      </c>
      <c r="W553" s="11">
        <f t="shared" si="70"/>
        <v>6.5833000000000004</v>
      </c>
      <c r="Y553" s="11">
        <f t="shared" si="71"/>
        <v>1.6457999999999999</v>
      </c>
    </row>
    <row r="554" spans="3:25">
      <c r="U554" s="13" t="s">
        <v>33</v>
      </c>
      <c r="Y554" s="11">
        <f>SUM(Y543:Y553)</f>
        <v>29.971799999999998</v>
      </c>
    </row>
    <row r="555" spans="3:25">
      <c r="C555" s="10" t="s">
        <v>32</v>
      </c>
      <c r="U555" s="13" t="s">
        <v>34</v>
      </c>
      <c r="Y555" s="30"/>
    </row>
    <row r="556" spans="3:25">
      <c r="U556" s="13" t="s">
        <v>35</v>
      </c>
      <c r="Y556" s="30"/>
    </row>
    <row r="557" spans="3:25">
      <c r="U557" s="13" t="s">
        <v>36</v>
      </c>
      <c r="Y557" s="11">
        <f>Y554-Y555-Y556</f>
        <v>29.971799999999998</v>
      </c>
    </row>
    <row r="558" spans="3:25" ht="15">
      <c r="D558" s="14" t="s">
        <v>37</v>
      </c>
      <c r="U558" s="13"/>
    </row>
    <row r="559" spans="3:25">
      <c r="D559" s="2" t="s">
        <v>38</v>
      </c>
      <c r="K559" s="89" t="str">
        <f>IF($D$6="係数を選択","0.0",$D$6)</f>
        <v>0.0</v>
      </c>
      <c r="M559" s="16">
        <v>3</v>
      </c>
      <c r="O559" s="16">
        <v>3</v>
      </c>
      <c r="Q559" s="16">
        <v>3</v>
      </c>
      <c r="S559" s="16">
        <v>3</v>
      </c>
      <c r="U559" s="16">
        <v>3</v>
      </c>
      <c r="Y559" s="11">
        <f>ROUND((SUM(M559:U559)-MAX(M559:U559)-MIN(M559:U559))*K559,4)</f>
        <v>0</v>
      </c>
    </row>
    <row r="560" spans="3:25">
      <c r="D560" s="2" t="s">
        <v>39</v>
      </c>
      <c r="K560" s="8">
        <v>1</v>
      </c>
      <c r="M560" s="16">
        <v>7.75</v>
      </c>
      <c r="O560" s="16">
        <v>7.25</v>
      </c>
      <c r="Q560" s="16">
        <v>7</v>
      </c>
      <c r="S560" s="16">
        <v>6.75</v>
      </c>
      <c r="U560" s="16">
        <v>7.25</v>
      </c>
      <c r="Y560" s="11">
        <f>ROUND((SUM(M560:U560)-MAX(M560:U560)-MIN(M560:U560))*K560,4)</f>
        <v>21.5</v>
      </c>
    </row>
    <row r="561" spans="1:36">
      <c r="D561" s="2" t="s">
        <v>40</v>
      </c>
      <c r="K561" s="8">
        <v>1</v>
      </c>
      <c r="M561" s="16">
        <v>7.25</v>
      </c>
      <c r="O561" s="16">
        <v>6</v>
      </c>
      <c r="Q561" s="16">
        <v>6.5</v>
      </c>
      <c r="S561" s="16">
        <v>7.25</v>
      </c>
      <c r="U561" s="16">
        <v>6</v>
      </c>
      <c r="Y561" s="11">
        <f>ROUND((SUM(M561:U561)-MAX(M561:U561)-MIN(M561:U561))*K561,4)</f>
        <v>19.75</v>
      </c>
    </row>
    <row r="562" spans="1:36">
      <c r="U562" s="13" t="s">
        <v>41</v>
      </c>
      <c r="Y562" s="11">
        <f>SUM(Y559:Y561)</f>
        <v>41.25</v>
      </c>
    </row>
    <row r="563" spans="1:36">
      <c r="U563" s="13" t="s">
        <v>42</v>
      </c>
      <c r="Y563" s="30"/>
    </row>
    <row r="564" spans="1:36">
      <c r="U564" s="13" t="s">
        <v>43</v>
      </c>
      <c r="Y564" s="11">
        <f>Y562-Y563</f>
        <v>41.25</v>
      </c>
    </row>
    <row r="566" spans="1:36">
      <c r="C566" s="3" t="s">
        <v>8</v>
      </c>
      <c r="D566" s="48" t="s">
        <v>82</v>
      </c>
      <c r="E566" s="69"/>
    </row>
    <row r="567" spans="1:36">
      <c r="C567" s="3" t="s">
        <v>9</v>
      </c>
      <c r="D567" s="49" t="s">
        <v>83</v>
      </c>
      <c r="E567" s="69"/>
    </row>
    <row r="568" spans="1:36">
      <c r="C568" s="3" t="s">
        <v>10</v>
      </c>
      <c r="D568" s="49" t="s">
        <v>205</v>
      </c>
      <c r="E568" s="69"/>
    </row>
    <row r="569" spans="1:36">
      <c r="C569" s="3" t="s">
        <v>11</v>
      </c>
      <c r="D569" s="49"/>
      <c r="E569" s="69"/>
      <c r="AA569" s="50" t="s">
        <v>173</v>
      </c>
      <c r="AD569" s="2" t="s">
        <v>57</v>
      </c>
    </row>
    <row r="570" spans="1:36" ht="6.75" customHeight="1">
      <c r="C570" s="4"/>
      <c r="D570" s="45"/>
      <c r="E570" s="69"/>
      <c r="AA570" s="50"/>
    </row>
    <row r="571" spans="1:36" ht="15">
      <c r="A571" s="2" t="s">
        <v>26</v>
      </c>
      <c r="B571" s="17" t="s">
        <v>44</v>
      </c>
      <c r="C571" s="3" t="s">
        <v>12</v>
      </c>
      <c r="D571" s="45" t="s">
        <v>1</v>
      </c>
      <c r="E571" s="69">
        <v>11.770000000000001</v>
      </c>
      <c r="M571" s="7" t="s">
        <v>17</v>
      </c>
      <c r="O571" s="7" t="s">
        <v>18</v>
      </c>
      <c r="Q571" s="7" t="s">
        <v>19</v>
      </c>
      <c r="S571" s="7" t="s">
        <v>20</v>
      </c>
      <c r="U571" s="7" t="s">
        <v>21</v>
      </c>
      <c r="W571" s="11" t="s">
        <v>22</v>
      </c>
      <c r="Y571" s="11" t="s">
        <v>23</v>
      </c>
      <c r="AA571" s="50" t="s">
        <v>174</v>
      </c>
      <c r="AB571" s="2" t="s">
        <v>25</v>
      </c>
      <c r="AD571" s="3" t="s">
        <v>8</v>
      </c>
      <c r="AE571" s="3" t="s">
        <v>9</v>
      </c>
      <c r="AF571" s="3" t="s">
        <v>10</v>
      </c>
      <c r="AG571" s="3" t="s">
        <v>11</v>
      </c>
      <c r="AH571" s="5" t="s">
        <v>2</v>
      </c>
      <c r="AI571" s="14" t="s">
        <v>37</v>
      </c>
      <c r="AJ571" s="2" t="s">
        <v>24</v>
      </c>
    </row>
    <row r="572" spans="1:36" ht="6.75" customHeight="1">
      <c r="C572" s="4"/>
      <c r="D572" s="45"/>
      <c r="E572" s="69"/>
    </row>
    <row r="573" spans="1:36" ht="15">
      <c r="D573" s="46" t="s">
        <v>2</v>
      </c>
      <c r="E573" s="70" t="s">
        <v>13</v>
      </c>
      <c r="G573" s="2" t="s">
        <v>27</v>
      </c>
      <c r="I573" s="2" t="s">
        <v>14</v>
      </c>
      <c r="K573" s="2" t="s">
        <v>15</v>
      </c>
    </row>
    <row r="574" spans="1:36">
      <c r="A574" s="2">
        <f>RANK(AB574,$AB$16:$AB$627,0)</f>
        <v>3</v>
      </c>
      <c r="B574" s="12">
        <v>19</v>
      </c>
      <c r="C574" s="4">
        <v>1</v>
      </c>
      <c r="D574" s="47" t="s">
        <v>178</v>
      </c>
      <c r="E574" s="71">
        <v>0.25</v>
      </c>
      <c r="G574" s="15">
        <f>_xlfn.IFS(I574="　",E574,I574="*",0.5,I574="**",E574/2,I574="***",0)</f>
        <v>0.25</v>
      </c>
      <c r="I574" s="9" t="s">
        <v>29</v>
      </c>
      <c r="K574" s="66" t="str">
        <f>IF(D574="","",IF(COUNTIF(D574,"*TRE*")&gt;=1,"0.8",IF(AND(COUNTIF($D$4,"*テクニカル*")&gt;=1,COUNTIF(D574,"*HYBRID*")&gt;=1),"0.4",IF(AND(COUNTIF($D$4,"*フリー*")&gt;=1,COUNTIF(D574,"*HYBRID*")&gt;=1),"0.5",IF(AND(COUNTIF(D563,"*アクロ*")&gt;=1,COUNTIF(D574,"*HYBRID*")&gt;=1),"0.5",IF(AND(COUNTIF($D$4,"*テクニカル*")&gt;=1,COUNTIF(D574,"*Acro*")&gt;=1),"0.7",IF(AND(COUNTIF($D$4,"*フリー*")&gt;=1,COUNTIF(D574,"*Acro*")&gt;=1),"0.5",IF(AND(COUNTIF($D$4,"*アクロ*")&gt;=1,COUNTIF(D574,"*Acro*")&gt;=1),"0.8",IF(AND(COUNTIF($D$4,"*テクニカル*")&gt;=1,COUNTIF(D574,"*Acro*")&gt;=1),"0.7",IF(AND(COUNTIF($D$4,"*フリー*")&gt;=1,COUNTIF(D574,"*Acro*")&gt;=1),"0.5",IF(AND(COUNTIF($D$4,"*アクロ*")&gt;=1,COUNTIF(D574,"*Acro*")&gt;=1),"0.8")))))))))))</f>
        <v>0.5</v>
      </c>
      <c r="M574" s="16">
        <v>8.5</v>
      </c>
      <c r="O574" s="16">
        <v>8.5</v>
      </c>
      <c r="Q574" s="16">
        <v>8.5</v>
      </c>
      <c r="S574" s="16">
        <v>8.5</v>
      </c>
      <c r="U574" s="16">
        <v>8.5</v>
      </c>
      <c r="W574" s="11">
        <f>ROUND((SUM(M574:U574)-MAX(M574:U574)-MIN(M574:U574))/3,4)</f>
        <v>8.5</v>
      </c>
      <c r="Y574" s="11">
        <f>IF(D574="","",ROUND(W574*G574*K574,4))</f>
        <v>1.0625</v>
      </c>
      <c r="AA574" s="65"/>
      <c r="AB574" s="2">
        <f>IF(D574="","",Y588+Y595-AA574-AA575)</f>
        <v>71.409300000000002</v>
      </c>
      <c r="AD574" s="42" t="str">
        <f>D566</f>
        <v>下アーティスティックスイミングクラブ</v>
      </c>
      <c r="AE574" s="42" t="str">
        <f>D567</f>
        <v>下アーティスティックスイミングクラブA</v>
      </c>
      <c r="AF574" s="42" t="str">
        <f>D568</f>
        <v>来らんらん/若わかな/加かみ</v>
      </c>
      <c r="AG574" s="42">
        <f>D569</f>
        <v>0</v>
      </c>
      <c r="AH574" s="42">
        <f>Y588</f>
        <v>30.159299999999998</v>
      </c>
      <c r="AI574" s="44">
        <f>Y595</f>
        <v>41.25</v>
      </c>
      <c r="AJ574" s="42">
        <f>AA575</f>
        <v>0</v>
      </c>
    </row>
    <row r="575" spans="1:36">
      <c r="C575" s="4">
        <v>2</v>
      </c>
      <c r="D575" s="47" t="s">
        <v>178</v>
      </c>
      <c r="E575" s="71">
        <v>5.95</v>
      </c>
      <c r="G575" s="15">
        <f t="shared" ref="G575:G584" si="72">_xlfn.IFS(I575="　",E575,I575="*",0.5,I575="**",E575/2,I575="***",0)</f>
        <v>0.5</v>
      </c>
      <c r="I575" s="9" t="s">
        <v>28</v>
      </c>
      <c r="K575" s="66" t="str">
        <f t="shared" ref="K575:K584" si="73">IF(D575="","",IF(COUNTIF(D575,"*TRE*")&gt;=1,"0.8",IF(AND(COUNTIF($D$4,"*テクニカル*")&gt;=1,COUNTIF(D575,"*HYBRID*")&gt;=1),"0.4",IF(AND(COUNTIF($D$4,"*フリー*")&gt;=1,COUNTIF(D575,"*HYBRID*")&gt;=1),"0.5",IF(AND(COUNTIF(D564,"*アクロ*")&gt;=1,COUNTIF(D575,"*HYBRID*")&gt;=1),"0.5",IF(AND(COUNTIF($D$4,"*テクニカル*")&gt;=1,COUNTIF(D575,"*Acro*")&gt;=1),"0.7",IF(AND(COUNTIF($D$4,"*フリー*")&gt;=1,COUNTIF(D575,"*Acro*")&gt;=1),"0.5",IF(AND(COUNTIF($D$4,"*アクロ*")&gt;=1,COUNTIF(D575,"*Acro*")&gt;=1),"0.8",IF(AND(COUNTIF($D$4,"*テクニカル*")&gt;=1,COUNTIF(D575,"*Acro*")&gt;=1),"0.7",IF(AND(COUNTIF($D$4,"*フリー*")&gt;=1,COUNTIF(D575,"*Acro*")&gt;=1),"0.5",IF(AND(COUNTIF($D$4,"*アクロ*")&gt;=1,COUNTIF(D575,"*Acro*")&gt;=1),"0.8")))))))))))</f>
        <v>0.5</v>
      </c>
      <c r="M575" s="16">
        <v>7</v>
      </c>
      <c r="O575" s="16">
        <v>6</v>
      </c>
      <c r="Q575" s="16">
        <v>7.25</v>
      </c>
      <c r="S575" s="16">
        <v>6</v>
      </c>
      <c r="U575" s="16">
        <v>6</v>
      </c>
      <c r="W575" s="11">
        <f t="shared" ref="W575:W584" si="74">ROUND((SUM(M575:U575)-MAX(M575:U575)-MIN(M575:U575))/3,4)</f>
        <v>6.3333000000000004</v>
      </c>
      <c r="Y575" s="11">
        <f t="shared" ref="Y575:Y584" si="75">IF(D575="","",ROUND(W575*G575*K575,4))</f>
        <v>1.5832999999999999</v>
      </c>
      <c r="AA575" s="65"/>
    </row>
    <row r="576" spans="1:36">
      <c r="C576" s="4">
        <v>3</v>
      </c>
      <c r="D576" s="47" t="s">
        <v>3</v>
      </c>
      <c r="E576" s="71">
        <v>2.1</v>
      </c>
      <c r="G576" s="15">
        <f t="shared" si="72"/>
        <v>1.05</v>
      </c>
      <c r="I576" s="9" t="s">
        <v>30</v>
      </c>
      <c r="K576" s="66" t="str">
        <f t="shared" si="73"/>
        <v>0.8</v>
      </c>
      <c r="M576" s="16">
        <v>6.5</v>
      </c>
      <c r="O576" s="16">
        <v>7.5</v>
      </c>
      <c r="Q576" s="16">
        <v>7</v>
      </c>
      <c r="S576" s="16">
        <v>6.75</v>
      </c>
      <c r="U576" s="16">
        <v>7</v>
      </c>
      <c r="W576" s="11">
        <f t="shared" si="74"/>
        <v>6.9166999999999996</v>
      </c>
      <c r="Y576" s="11">
        <f t="shared" si="75"/>
        <v>5.81</v>
      </c>
    </row>
    <row r="577" spans="3:25">
      <c r="C577" s="4">
        <v>4</v>
      </c>
      <c r="D577" s="47" t="s">
        <v>4</v>
      </c>
      <c r="E577" s="71">
        <v>0.1</v>
      </c>
      <c r="G577" s="15">
        <f t="shared" si="72"/>
        <v>0</v>
      </c>
      <c r="I577" s="9" t="s">
        <v>31</v>
      </c>
      <c r="K577" s="66" t="str">
        <f t="shared" si="73"/>
        <v>0.5</v>
      </c>
      <c r="M577" s="16">
        <v>7.25</v>
      </c>
      <c r="O577" s="16">
        <v>6.75</v>
      </c>
      <c r="Q577" s="16">
        <v>6</v>
      </c>
      <c r="S577" s="16">
        <v>7.25</v>
      </c>
      <c r="U577" s="16">
        <v>6.5</v>
      </c>
      <c r="W577" s="11">
        <f t="shared" si="74"/>
        <v>6.8333000000000004</v>
      </c>
      <c r="Y577" s="11">
        <f t="shared" si="75"/>
        <v>0</v>
      </c>
    </row>
    <row r="578" spans="3:25">
      <c r="C578" s="4">
        <v>5</v>
      </c>
      <c r="D578" s="47" t="s">
        <v>3</v>
      </c>
      <c r="E578" s="71">
        <v>2.1</v>
      </c>
      <c r="G578" s="15">
        <f t="shared" si="72"/>
        <v>2.1</v>
      </c>
      <c r="I578" s="9" t="s">
        <v>29</v>
      </c>
      <c r="K578" s="66" t="str">
        <f t="shared" si="73"/>
        <v>0.8</v>
      </c>
      <c r="M578" s="16">
        <v>6</v>
      </c>
      <c r="O578" s="16">
        <v>7.25</v>
      </c>
      <c r="Q578" s="16">
        <v>6.75</v>
      </c>
      <c r="S578" s="16">
        <v>6.75</v>
      </c>
      <c r="U578" s="16">
        <v>7.25</v>
      </c>
      <c r="W578" s="11">
        <f t="shared" si="74"/>
        <v>6.9166999999999996</v>
      </c>
      <c r="Y578" s="11">
        <f t="shared" si="75"/>
        <v>11.620100000000001</v>
      </c>
    </row>
    <row r="579" spans="3:25">
      <c r="C579" s="4">
        <v>6</v>
      </c>
      <c r="D579" s="47" t="s">
        <v>5</v>
      </c>
      <c r="E579" s="71">
        <v>2.7</v>
      </c>
      <c r="G579" s="15">
        <f t="shared" si="72"/>
        <v>0.5</v>
      </c>
      <c r="I579" s="9" t="s">
        <v>28</v>
      </c>
      <c r="K579" s="66" t="str">
        <f t="shared" si="73"/>
        <v>0.8</v>
      </c>
      <c r="M579" s="16">
        <v>7.5</v>
      </c>
      <c r="O579" s="16">
        <v>7</v>
      </c>
      <c r="Q579" s="16">
        <v>7.25</v>
      </c>
      <c r="S579" s="16">
        <v>7.25</v>
      </c>
      <c r="U579" s="16">
        <v>6</v>
      </c>
      <c r="W579" s="11">
        <f t="shared" si="74"/>
        <v>7.1666999999999996</v>
      </c>
      <c r="Y579" s="11">
        <f t="shared" si="75"/>
        <v>2.8666999999999998</v>
      </c>
    </row>
    <row r="580" spans="3:25">
      <c r="C580" s="4">
        <v>7</v>
      </c>
      <c r="D580" s="47" t="s">
        <v>6</v>
      </c>
      <c r="E580" s="71">
        <v>1.2</v>
      </c>
      <c r="G580" s="15">
        <f t="shared" si="72"/>
        <v>0.6</v>
      </c>
      <c r="I580" s="9" t="s">
        <v>30</v>
      </c>
      <c r="K580" s="66" t="str">
        <f t="shared" si="73"/>
        <v>0.5</v>
      </c>
      <c r="M580" s="16">
        <v>6.75</v>
      </c>
      <c r="O580" s="16">
        <v>6</v>
      </c>
      <c r="Q580" s="16">
        <v>7</v>
      </c>
      <c r="S580" s="16">
        <v>7</v>
      </c>
      <c r="U580" s="16">
        <v>6.75</v>
      </c>
      <c r="W580" s="11">
        <f t="shared" si="74"/>
        <v>6.8333000000000004</v>
      </c>
      <c r="Y580" s="11">
        <f t="shared" si="75"/>
        <v>2.0499999999999998</v>
      </c>
    </row>
    <row r="581" spans="3:25">
      <c r="C581" s="4">
        <v>8</v>
      </c>
      <c r="D581" s="47" t="s">
        <v>178</v>
      </c>
      <c r="E581" s="71">
        <v>2.7</v>
      </c>
      <c r="G581" s="15">
        <f t="shared" si="72"/>
        <v>0</v>
      </c>
      <c r="I581" s="9" t="s">
        <v>31</v>
      </c>
      <c r="K581" s="66" t="str">
        <f t="shared" si="73"/>
        <v>0.5</v>
      </c>
      <c r="M581" s="16">
        <v>7.25</v>
      </c>
      <c r="O581" s="16">
        <v>7</v>
      </c>
      <c r="Q581" s="16">
        <v>7.75</v>
      </c>
      <c r="S581" s="16">
        <v>6</v>
      </c>
      <c r="U581" s="16">
        <v>7.25</v>
      </c>
      <c r="W581" s="11">
        <f t="shared" si="74"/>
        <v>7.1666999999999996</v>
      </c>
      <c r="Y581" s="11">
        <f t="shared" si="75"/>
        <v>0</v>
      </c>
    </row>
    <row r="582" spans="3:25">
      <c r="C582" s="4">
        <v>9</v>
      </c>
      <c r="D582" s="47" t="s">
        <v>178</v>
      </c>
      <c r="E582" s="71">
        <v>0.2</v>
      </c>
      <c r="G582" s="15">
        <f t="shared" si="72"/>
        <v>0.5</v>
      </c>
      <c r="I582" s="9" t="s">
        <v>28</v>
      </c>
      <c r="K582" s="66" t="str">
        <f t="shared" si="73"/>
        <v>0.5</v>
      </c>
      <c r="M582" s="16">
        <v>7</v>
      </c>
      <c r="O582" s="16">
        <v>6.5</v>
      </c>
      <c r="Q582" s="16">
        <v>7.25</v>
      </c>
      <c r="S582" s="16">
        <v>6.75</v>
      </c>
      <c r="U582" s="16">
        <v>7</v>
      </c>
      <c r="W582" s="11">
        <f t="shared" si="74"/>
        <v>6.9166999999999996</v>
      </c>
      <c r="Y582" s="11">
        <f t="shared" si="75"/>
        <v>1.7292000000000001</v>
      </c>
    </row>
    <row r="583" spans="3:25">
      <c r="C583" s="4">
        <v>10</v>
      </c>
      <c r="D583" s="47" t="s">
        <v>178</v>
      </c>
      <c r="E583" s="71">
        <v>0.3</v>
      </c>
      <c r="G583" s="15">
        <f t="shared" si="72"/>
        <v>0.5</v>
      </c>
      <c r="I583" s="9" t="s">
        <v>28</v>
      </c>
      <c r="K583" s="66" t="str">
        <f t="shared" si="73"/>
        <v>0.5</v>
      </c>
      <c r="M583" s="16">
        <v>7.75</v>
      </c>
      <c r="O583" s="16">
        <v>7.25</v>
      </c>
      <c r="Q583" s="16">
        <v>7</v>
      </c>
      <c r="S583" s="16">
        <v>6.75</v>
      </c>
      <c r="U583" s="16">
        <v>7.25</v>
      </c>
      <c r="W583" s="11">
        <f t="shared" si="74"/>
        <v>7.1666999999999996</v>
      </c>
      <c r="Y583" s="11">
        <f t="shared" si="75"/>
        <v>1.7917000000000001</v>
      </c>
    </row>
    <row r="584" spans="3:25">
      <c r="C584" s="6">
        <v>11</v>
      </c>
      <c r="D584" s="47" t="s">
        <v>178</v>
      </c>
      <c r="E584" s="71">
        <v>0.04</v>
      </c>
      <c r="G584" s="15">
        <f t="shared" si="72"/>
        <v>0.5</v>
      </c>
      <c r="I584" s="9" t="s">
        <v>28</v>
      </c>
      <c r="K584" s="66" t="str">
        <f t="shared" si="73"/>
        <v>0.5</v>
      </c>
      <c r="M584" s="16">
        <v>7.25</v>
      </c>
      <c r="O584" s="16">
        <v>6</v>
      </c>
      <c r="Q584" s="16">
        <v>6.5</v>
      </c>
      <c r="S584" s="16">
        <v>7.25</v>
      </c>
      <c r="U584" s="16">
        <v>6</v>
      </c>
      <c r="W584" s="11">
        <f t="shared" si="74"/>
        <v>6.5833000000000004</v>
      </c>
      <c r="Y584" s="11">
        <f t="shared" si="75"/>
        <v>1.6457999999999999</v>
      </c>
    </row>
    <row r="585" spans="3:25">
      <c r="U585" s="13" t="s">
        <v>33</v>
      </c>
      <c r="Y585" s="11">
        <f>SUM(Y574:Y584)</f>
        <v>30.159299999999998</v>
      </c>
    </row>
    <row r="586" spans="3:25">
      <c r="C586" s="10" t="s">
        <v>32</v>
      </c>
      <c r="U586" s="13" t="s">
        <v>34</v>
      </c>
      <c r="Y586" s="30"/>
    </row>
    <row r="587" spans="3:25">
      <c r="U587" s="13" t="s">
        <v>35</v>
      </c>
      <c r="Y587" s="30"/>
    </row>
    <row r="588" spans="3:25">
      <c r="U588" s="13" t="s">
        <v>36</v>
      </c>
      <c r="Y588" s="11">
        <f>Y585-Y586-Y587</f>
        <v>30.159299999999998</v>
      </c>
    </row>
    <row r="589" spans="3:25" ht="15">
      <c r="D589" s="14" t="s">
        <v>37</v>
      </c>
      <c r="U589" s="13"/>
    </row>
    <row r="590" spans="3:25">
      <c r="D590" s="2" t="s">
        <v>38</v>
      </c>
      <c r="K590" s="89" t="str">
        <f>IF($D$6="係数を選択","0.0",$D$6)</f>
        <v>0.0</v>
      </c>
      <c r="M590" s="16">
        <v>8.5</v>
      </c>
      <c r="O590" s="16">
        <v>8.5</v>
      </c>
      <c r="Q590" s="16">
        <v>8.5</v>
      </c>
      <c r="S590" s="16">
        <v>8.5</v>
      </c>
      <c r="U590" s="16">
        <v>8.5</v>
      </c>
      <c r="Y590" s="11">
        <f>ROUND((SUM(M590:U590)-MAX(M590:U590)-MIN(M590:U590))*K590,4)</f>
        <v>0</v>
      </c>
    </row>
    <row r="591" spans="3:25">
      <c r="D591" s="2" t="s">
        <v>39</v>
      </c>
      <c r="K591" s="8">
        <v>1</v>
      </c>
      <c r="M591" s="16">
        <v>7.75</v>
      </c>
      <c r="O591" s="16">
        <v>7.25</v>
      </c>
      <c r="Q591" s="16">
        <v>7</v>
      </c>
      <c r="S591" s="16">
        <v>6.75</v>
      </c>
      <c r="U591" s="16">
        <v>7.25</v>
      </c>
      <c r="Y591" s="11">
        <f>ROUND((SUM(M591:U591)-MAX(M591:U591)-MIN(M591:U591))*K591,4)</f>
        <v>21.5</v>
      </c>
    </row>
    <row r="592" spans="3:25">
      <c r="D592" s="2" t="s">
        <v>40</v>
      </c>
      <c r="K592" s="8">
        <v>1</v>
      </c>
      <c r="M592" s="16">
        <v>7.25</v>
      </c>
      <c r="O592" s="16">
        <v>6</v>
      </c>
      <c r="Q592" s="16">
        <v>6.5</v>
      </c>
      <c r="S592" s="16">
        <v>7.25</v>
      </c>
      <c r="U592" s="16">
        <v>6</v>
      </c>
      <c r="Y592" s="11">
        <f>ROUND((SUM(M592:U592)-MAX(M592:U592)-MIN(M592:U592))*K592,4)</f>
        <v>19.75</v>
      </c>
    </row>
    <row r="593" spans="1:36">
      <c r="U593" s="13" t="s">
        <v>41</v>
      </c>
      <c r="Y593" s="11">
        <f>SUM(Y590:Y592)</f>
        <v>41.25</v>
      </c>
    </row>
    <row r="594" spans="1:36">
      <c r="U594" s="13" t="s">
        <v>42</v>
      </c>
      <c r="Y594" s="30"/>
    </row>
    <row r="595" spans="1:36">
      <c r="U595" s="13" t="s">
        <v>43</v>
      </c>
      <c r="Y595" s="11">
        <f>Y593-Y594</f>
        <v>41.25</v>
      </c>
    </row>
    <row r="597" spans="1:36">
      <c r="C597" s="3" t="s">
        <v>8</v>
      </c>
      <c r="D597" s="48"/>
      <c r="E597" s="69"/>
    </row>
    <row r="598" spans="1:36">
      <c r="C598" s="3" t="s">
        <v>9</v>
      </c>
      <c r="D598" s="49"/>
      <c r="E598" s="69"/>
    </row>
    <row r="599" spans="1:36">
      <c r="C599" s="3" t="s">
        <v>10</v>
      </c>
      <c r="D599" s="49"/>
      <c r="E599" s="69"/>
    </row>
    <row r="600" spans="1:36">
      <c r="C600" s="3" t="s">
        <v>11</v>
      </c>
      <c r="D600" s="48"/>
      <c r="E600" s="69"/>
      <c r="AA600" s="50" t="s">
        <v>173</v>
      </c>
      <c r="AD600" s="2" t="s">
        <v>57</v>
      </c>
    </row>
    <row r="601" spans="1:36" ht="6.75" customHeight="1">
      <c r="C601" s="4"/>
      <c r="D601" s="45"/>
      <c r="E601" s="69"/>
      <c r="AA601" s="50"/>
    </row>
    <row r="602" spans="1:36" ht="15">
      <c r="A602" s="2" t="s">
        <v>26</v>
      </c>
      <c r="B602" s="17" t="s">
        <v>44</v>
      </c>
      <c r="C602" s="3" t="s">
        <v>12</v>
      </c>
      <c r="D602" s="45" t="s">
        <v>1</v>
      </c>
      <c r="E602" s="69">
        <v>11.770000000000001</v>
      </c>
      <c r="M602" s="7" t="s">
        <v>17</v>
      </c>
      <c r="O602" s="7" t="s">
        <v>18</v>
      </c>
      <c r="Q602" s="7" t="s">
        <v>19</v>
      </c>
      <c r="S602" s="7" t="s">
        <v>20</v>
      </c>
      <c r="U602" s="7" t="s">
        <v>21</v>
      </c>
      <c r="W602" s="11" t="s">
        <v>22</v>
      </c>
      <c r="Y602" s="11" t="s">
        <v>23</v>
      </c>
      <c r="AA602" s="50" t="s">
        <v>174</v>
      </c>
      <c r="AB602" s="2" t="s">
        <v>25</v>
      </c>
      <c r="AD602" s="3" t="s">
        <v>8</v>
      </c>
      <c r="AE602" s="3" t="s">
        <v>9</v>
      </c>
      <c r="AF602" s="3" t="s">
        <v>10</v>
      </c>
      <c r="AG602" s="3" t="s">
        <v>11</v>
      </c>
      <c r="AH602" s="5" t="s">
        <v>2</v>
      </c>
      <c r="AI602" s="14" t="s">
        <v>37</v>
      </c>
      <c r="AJ602" s="2" t="s">
        <v>24</v>
      </c>
    </row>
    <row r="603" spans="1:36" ht="6.75" customHeight="1">
      <c r="C603" s="4"/>
      <c r="D603" s="45"/>
      <c r="E603" s="69"/>
    </row>
    <row r="604" spans="1:36" ht="15">
      <c r="D604" s="46" t="s">
        <v>2</v>
      </c>
      <c r="E604" s="70" t="s">
        <v>13</v>
      </c>
      <c r="G604" s="2" t="s">
        <v>27</v>
      </c>
      <c r="I604" s="2" t="s">
        <v>14</v>
      </c>
      <c r="K604" s="2" t="s">
        <v>15</v>
      </c>
    </row>
    <row r="605" spans="1:36">
      <c r="A605" s="2" t="e">
        <f>RANK(AB605,$AB$16:$AB$627,0)</f>
        <v>#VALUE!</v>
      </c>
      <c r="B605" s="12"/>
      <c r="C605" s="4">
        <v>1</v>
      </c>
      <c r="D605" s="47"/>
      <c r="E605" s="71"/>
      <c r="G605" s="15">
        <f>_xlfn.IFS(I605="　",E605,I605="*",0.5,I605="**",E605/2,I605="***",0)</f>
        <v>0</v>
      </c>
      <c r="I605" s="9" t="s">
        <v>29</v>
      </c>
      <c r="K605" s="66" t="str">
        <f>IF(D605="","",IF(COUNTIF(D605,"*TRE*")&gt;=1,"0.8",IF(AND(COUNTIF($D$4,"*テクニカル*")&gt;=1,COUNTIF(D605,"*HYBRID*")&gt;=1),"0.4",IF(AND(COUNTIF($D$4,"*フリー*")&gt;=1,COUNTIF(D605,"*HYBRID*")&gt;=1),"0.5",IF(AND(COUNTIF(D594,"*アクロ*")&gt;=1,COUNTIF(D605,"*HYBRID*")&gt;=1),"0.5",IF(AND(COUNTIF($D$4,"*テクニカル*")&gt;=1,COUNTIF(D605,"*Acro*")&gt;=1),"0.7",IF(AND(COUNTIF($D$4,"*フリー*")&gt;=1,COUNTIF(D605,"*Acro*")&gt;=1),"0.5",IF(AND(COUNTIF($D$4,"*アクロ*")&gt;=1,COUNTIF(D605,"*Acro*")&gt;=1),"0.8",IF(AND(COUNTIF($D$4,"*テクニカル*")&gt;=1,COUNTIF(D605,"*Acro*")&gt;=1),"0.7",IF(AND(COUNTIF($D$4,"*フリー*")&gt;=1,COUNTIF(D605,"*Acro*")&gt;=1),"0.5",IF(AND(COUNTIF($D$4,"*アクロ*")&gt;=1,COUNTIF(D605,"*Acro*")&gt;=1),"0.8")))))))))))</f>
        <v/>
      </c>
      <c r="M605" s="16"/>
      <c r="O605" s="16"/>
      <c r="Q605" s="16"/>
      <c r="S605" s="16"/>
      <c r="U605" s="16"/>
      <c r="W605" s="11">
        <f>ROUND((SUM(M605:U605)-MAX(M605:U605)-MIN(M605:U605))/3,4)</f>
        <v>0</v>
      </c>
      <c r="Y605" s="11" t="str">
        <f>IF(D605="","",ROUND(W605*G605*K605,4))</f>
        <v/>
      </c>
      <c r="AA605" s="65"/>
      <c r="AB605" s="2" t="str">
        <f>IF(D605="","",Y619+Y626-AA605-AA606)</f>
        <v/>
      </c>
      <c r="AD605" s="42">
        <f>D597</f>
        <v>0</v>
      </c>
      <c r="AE605" s="42">
        <f>D598</f>
        <v>0</v>
      </c>
      <c r="AF605" s="42">
        <f>D599</f>
        <v>0</v>
      </c>
      <c r="AG605" s="42">
        <f>D600</f>
        <v>0</v>
      </c>
      <c r="AH605" s="42">
        <f>Y619</f>
        <v>0</v>
      </c>
      <c r="AI605" s="44">
        <f>Y626</f>
        <v>0</v>
      </c>
      <c r="AJ605" s="42">
        <f>AA606</f>
        <v>0</v>
      </c>
    </row>
    <row r="606" spans="1:36">
      <c r="C606" s="4">
        <v>2</v>
      </c>
      <c r="D606" s="47"/>
      <c r="E606" s="71"/>
      <c r="G606" s="15">
        <f t="shared" ref="G606:G615" si="76">_xlfn.IFS(I606="　",E606,I606="*",0.5,I606="**",E606/2,I606="***",0)</f>
        <v>0</v>
      </c>
      <c r="I606" s="9" t="s">
        <v>29</v>
      </c>
      <c r="K606" s="66" t="str">
        <f t="shared" ref="K606:K615" si="77">IF(D606="","",IF(COUNTIF(D606,"*TRE*")&gt;=1,"0.8",IF(AND(COUNTIF($D$4,"*テクニカル*")&gt;=1,COUNTIF(D606,"*HYBRID*")&gt;=1),"0.4",IF(AND(COUNTIF($D$4,"*フリー*")&gt;=1,COUNTIF(D606,"*HYBRID*")&gt;=1),"0.5",IF(AND(COUNTIF(D595,"*アクロ*")&gt;=1,COUNTIF(D606,"*HYBRID*")&gt;=1),"0.5",IF(AND(COUNTIF($D$4,"*テクニカル*")&gt;=1,COUNTIF(D606,"*Acro*")&gt;=1),"0.7",IF(AND(COUNTIF($D$4,"*フリー*")&gt;=1,COUNTIF(D606,"*Acro*")&gt;=1),"0.5",IF(AND(COUNTIF($D$4,"*アクロ*")&gt;=1,COUNTIF(D606,"*Acro*")&gt;=1),"0.8",IF(AND(COUNTIF($D$4,"*テクニカル*")&gt;=1,COUNTIF(D606,"*Acro*")&gt;=1),"0.7",IF(AND(COUNTIF($D$4,"*フリー*")&gt;=1,COUNTIF(D606,"*Acro*")&gt;=1),"0.5",IF(AND(COUNTIF($D$4,"*アクロ*")&gt;=1,COUNTIF(D606,"*Acro*")&gt;=1),"0.8")))))))))))</f>
        <v/>
      </c>
      <c r="M606" s="16"/>
      <c r="O606" s="16"/>
      <c r="Q606" s="16"/>
      <c r="S606" s="16"/>
      <c r="U606" s="16"/>
      <c r="W606" s="11">
        <f t="shared" ref="W606:W615" si="78">ROUND((SUM(M606:U606)-MAX(M606:U606)-MIN(M606:U606))/3,4)</f>
        <v>0</v>
      </c>
      <c r="Y606" s="11" t="str">
        <f t="shared" ref="Y606:Y615" si="79">IF(D606="","",ROUND(W606*G606*K606,4))</f>
        <v/>
      </c>
      <c r="AA606" s="65"/>
    </row>
    <row r="607" spans="1:36">
      <c r="C607" s="4">
        <v>3</v>
      </c>
      <c r="D607" s="47"/>
      <c r="E607" s="71"/>
      <c r="G607" s="15">
        <f t="shared" si="76"/>
        <v>0</v>
      </c>
      <c r="I607" s="9" t="s">
        <v>29</v>
      </c>
      <c r="K607" s="66" t="str">
        <f t="shared" si="77"/>
        <v/>
      </c>
      <c r="M607" s="16"/>
      <c r="O607" s="16"/>
      <c r="Q607" s="16"/>
      <c r="S607" s="16"/>
      <c r="U607" s="16"/>
      <c r="W607" s="11">
        <f t="shared" si="78"/>
        <v>0</v>
      </c>
      <c r="Y607" s="11" t="str">
        <f t="shared" si="79"/>
        <v/>
      </c>
    </row>
    <row r="608" spans="1:36">
      <c r="C608" s="4">
        <v>4</v>
      </c>
      <c r="D608" s="47"/>
      <c r="E608" s="71"/>
      <c r="G608" s="15">
        <f t="shared" si="76"/>
        <v>0</v>
      </c>
      <c r="I608" s="9" t="s">
        <v>29</v>
      </c>
      <c r="K608" s="66" t="str">
        <f t="shared" si="77"/>
        <v/>
      </c>
      <c r="M608" s="16"/>
      <c r="O608" s="16"/>
      <c r="Q608" s="16"/>
      <c r="S608" s="16"/>
      <c r="U608" s="16"/>
      <c r="W608" s="11">
        <f t="shared" si="78"/>
        <v>0</v>
      </c>
      <c r="Y608" s="11" t="str">
        <f t="shared" si="79"/>
        <v/>
      </c>
    </row>
    <row r="609" spans="3:25">
      <c r="C609" s="4">
        <v>5</v>
      </c>
      <c r="D609" s="47"/>
      <c r="E609" s="71"/>
      <c r="G609" s="15">
        <f t="shared" si="76"/>
        <v>0</v>
      </c>
      <c r="I609" s="9" t="s">
        <v>29</v>
      </c>
      <c r="K609" s="66" t="str">
        <f t="shared" si="77"/>
        <v/>
      </c>
      <c r="M609" s="16"/>
      <c r="O609" s="16"/>
      <c r="Q609" s="16"/>
      <c r="S609" s="16"/>
      <c r="U609" s="16"/>
      <c r="W609" s="11">
        <f t="shared" si="78"/>
        <v>0</v>
      </c>
      <c r="Y609" s="11" t="str">
        <f t="shared" si="79"/>
        <v/>
      </c>
    </row>
    <row r="610" spans="3:25">
      <c r="C610" s="4">
        <v>6</v>
      </c>
      <c r="D610" s="47"/>
      <c r="E610" s="71"/>
      <c r="G610" s="15">
        <f t="shared" si="76"/>
        <v>0</v>
      </c>
      <c r="I610" s="9" t="s">
        <v>29</v>
      </c>
      <c r="K610" s="66" t="str">
        <f t="shared" si="77"/>
        <v/>
      </c>
      <c r="M610" s="16"/>
      <c r="O610" s="16"/>
      <c r="Q610" s="16"/>
      <c r="S610" s="16"/>
      <c r="U610" s="16"/>
      <c r="W610" s="11">
        <f t="shared" si="78"/>
        <v>0</v>
      </c>
      <c r="Y610" s="11" t="str">
        <f t="shared" si="79"/>
        <v/>
      </c>
    </row>
    <row r="611" spans="3:25">
      <c r="C611" s="4">
        <v>7</v>
      </c>
      <c r="D611" s="47"/>
      <c r="E611" s="71"/>
      <c r="G611" s="15">
        <f t="shared" si="76"/>
        <v>0</v>
      </c>
      <c r="I611" s="9" t="s">
        <v>29</v>
      </c>
      <c r="K611" s="66" t="str">
        <f t="shared" si="77"/>
        <v/>
      </c>
      <c r="M611" s="16"/>
      <c r="O611" s="16"/>
      <c r="Q611" s="16"/>
      <c r="S611" s="16"/>
      <c r="U611" s="16"/>
      <c r="W611" s="11">
        <f t="shared" si="78"/>
        <v>0</v>
      </c>
      <c r="Y611" s="11" t="str">
        <f t="shared" si="79"/>
        <v/>
      </c>
    </row>
    <row r="612" spans="3:25">
      <c r="C612" s="4">
        <v>8</v>
      </c>
      <c r="D612" s="47"/>
      <c r="E612" s="71"/>
      <c r="G612" s="15">
        <f t="shared" si="76"/>
        <v>0</v>
      </c>
      <c r="I612" s="9" t="s">
        <v>29</v>
      </c>
      <c r="K612" s="66" t="str">
        <f t="shared" si="77"/>
        <v/>
      </c>
      <c r="M612" s="16"/>
      <c r="O612" s="16"/>
      <c r="Q612" s="16"/>
      <c r="S612" s="16"/>
      <c r="U612" s="16"/>
      <c r="W612" s="11">
        <f t="shared" si="78"/>
        <v>0</v>
      </c>
      <c r="Y612" s="11" t="str">
        <f t="shared" si="79"/>
        <v/>
      </c>
    </row>
    <row r="613" spans="3:25">
      <c r="C613" s="4">
        <v>9</v>
      </c>
      <c r="D613" s="47"/>
      <c r="E613" s="71"/>
      <c r="G613" s="15">
        <f t="shared" si="76"/>
        <v>0</v>
      </c>
      <c r="I613" s="9" t="s">
        <v>29</v>
      </c>
      <c r="K613" s="66" t="str">
        <f t="shared" si="77"/>
        <v/>
      </c>
      <c r="M613" s="16"/>
      <c r="O613" s="16"/>
      <c r="Q613" s="16"/>
      <c r="S613" s="16"/>
      <c r="U613" s="16"/>
      <c r="W613" s="11">
        <f t="shared" si="78"/>
        <v>0</v>
      </c>
      <c r="Y613" s="11" t="str">
        <f t="shared" si="79"/>
        <v/>
      </c>
    </row>
    <row r="614" spans="3:25">
      <c r="C614" s="4">
        <v>10</v>
      </c>
      <c r="D614" s="47"/>
      <c r="E614" s="71"/>
      <c r="G614" s="15">
        <f t="shared" si="76"/>
        <v>0</v>
      </c>
      <c r="I614" s="9" t="s">
        <v>29</v>
      </c>
      <c r="K614" s="66" t="str">
        <f t="shared" si="77"/>
        <v/>
      </c>
      <c r="M614" s="16"/>
      <c r="O614" s="16"/>
      <c r="Q614" s="16"/>
      <c r="S614" s="16"/>
      <c r="U614" s="16"/>
      <c r="W614" s="11">
        <f t="shared" si="78"/>
        <v>0</v>
      </c>
      <c r="Y614" s="11" t="str">
        <f t="shared" si="79"/>
        <v/>
      </c>
    </row>
    <row r="615" spans="3:25">
      <c r="C615" s="6">
        <v>11</v>
      </c>
      <c r="D615" s="47"/>
      <c r="E615" s="71"/>
      <c r="G615" s="15">
        <f t="shared" si="76"/>
        <v>0</v>
      </c>
      <c r="I615" s="9" t="s">
        <v>29</v>
      </c>
      <c r="K615" s="66" t="str">
        <f t="shared" si="77"/>
        <v/>
      </c>
      <c r="M615" s="16"/>
      <c r="O615" s="16"/>
      <c r="Q615" s="16"/>
      <c r="S615" s="16"/>
      <c r="U615" s="16"/>
      <c r="W615" s="11">
        <f t="shared" si="78"/>
        <v>0</v>
      </c>
      <c r="Y615" s="11" t="str">
        <f t="shared" si="79"/>
        <v/>
      </c>
    </row>
    <row r="616" spans="3:25">
      <c r="U616" s="13" t="s">
        <v>33</v>
      </c>
      <c r="Y616" s="11">
        <f>SUM(Y605:Y615)</f>
        <v>0</v>
      </c>
    </row>
    <row r="617" spans="3:25">
      <c r="C617" s="10" t="s">
        <v>32</v>
      </c>
      <c r="U617" s="13" t="s">
        <v>34</v>
      </c>
      <c r="Y617" s="30"/>
    </row>
    <row r="618" spans="3:25">
      <c r="U618" s="13" t="s">
        <v>35</v>
      </c>
      <c r="Y618" s="30"/>
    </row>
    <row r="619" spans="3:25">
      <c r="U619" s="13" t="s">
        <v>36</v>
      </c>
      <c r="Y619" s="11">
        <f>Y616-Y617-Y618</f>
        <v>0</v>
      </c>
    </row>
    <row r="620" spans="3:25" ht="15">
      <c r="D620" s="14" t="s">
        <v>37</v>
      </c>
      <c r="U620" s="13"/>
    </row>
    <row r="621" spans="3:25">
      <c r="D621" s="2" t="s">
        <v>38</v>
      </c>
      <c r="K621" s="89" t="str">
        <f>IF($D$6="係数を選択","0.0",$D$6)</f>
        <v>0.0</v>
      </c>
      <c r="M621" s="16"/>
      <c r="O621" s="16"/>
      <c r="Q621" s="16"/>
      <c r="S621" s="16"/>
      <c r="U621" s="16"/>
      <c r="Y621" s="11">
        <f>ROUND((SUM(M621:U621)-MAX(M621:U621)-MIN(M621:U621))*K621,4)</f>
        <v>0</v>
      </c>
    </row>
    <row r="622" spans="3:25">
      <c r="D622" s="2" t="s">
        <v>39</v>
      </c>
      <c r="K622" s="8">
        <v>1</v>
      </c>
      <c r="M622" s="16"/>
      <c r="O622" s="16"/>
      <c r="Q622" s="16"/>
      <c r="S622" s="16"/>
      <c r="U622" s="16"/>
      <c r="Y622" s="11">
        <f>ROUND((SUM(M622:U622)-MAX(M622:U622)-MIN(M622:U622))*K622,4)</f>
        <v>0</v>
      </c>
    </row>
    <row r="623" spans="3:25">
      <c r="D623" s="2" t="s">
        <v>40</v>
      </c>
      <c r="K623" s="8">
        <v>1</v>
      </c>
      <c r="M623" s="16"/>
      <c r="O623" s="16"/>
      <c r="Q623" s="16"/>
      <c r="S623" s="16"/>
      <c r="U623" s="16"/>
      <c r="Y623" s="11">
        <f>ROUND((SUM(M623:U623)-MAX(M623:U623)-MIN(M623:U623))*K623,4)</f>
        <v>0</v>
      </c>
    </row>
    <row r="624" spans="3:25">
      <c r="U624" s="13" t="s">
        <v>41</v>
      </c>
      <c r="Y624" s="11">
        <f>SUM(Y621:Y623)</f>
        <v>0</v>
      </c>
    </row>
    <row r="625" spans="21:25">
      <c r="U625" s="13" t="s">
        <v>42</v>
      </c>
      <c r="Y625" s="30"/>
    </row>
    <row r="626" spans="21:25">
      <c r="U626" s="13" t="s">
        <v>43</v>
      </c>
      <c r="Y626" s="11">
        <f>Y624-Y625</f>
        <v>0</v>
      </c>
    </row>
  </sheetData>
  <mergeCells count="5">
    <mergeCell ref="D4:G4"/>
    <mergeCell ref="D3:G3"/>
    <mergeCell ref="D1:I1"/>
    <mergeCell ref="N1:S1"/>
    <mergeCell ref="V1:Y1"/>
  </mergeCells>
  <phoneticPr fontId="1"/>
  <dataValidations count="1">
    <dataValidation type="list" allowBlank="1" showInputMessage="1" showErrorMessage="1" sqref="I16:I26 I47:I57 I78:I88 I109:I119 I140:I150 I171:I181 I202:I212 I233:I243 I264:I274 I326:I336 I357:I367 I388:I398 I419:I429 I450:I460 I481:I491 I512:I522 I543:I553 I574:I584 I295:I305 I605:I615" xr:uid="{5B716238-214C-4FA3-BCC6-74B9F39C57F6}">
      <formula1>"　,*,**,***"</formula1>
    </dataValidation>
  </dataValidations>
  <printOptions horizontalCentered="1"/>
  <pageMargins left="0.19685039370078741" right="0.19685039370078741" top="0.55118110236220474" bottom="0.35433070866141736" header="0" footer="0"/>
  <pageSetup paperSize="9" scale="51" fitToHeight="0" orientation="portrait" horizontalDpi="4294967293" verticalDpi="0" r:id="rId1"/>
  <headerFooter alignWithMargins="0"/>
  <rowBreaks count="6" manualBreakCount="6">
    <brk id="100" max="27" man="1"/>
    <brk id="193" max="27" man="1"/>
    <brk id="286" max="27" man="1"/>
    <brk id="379" max="27" man="1"/>
    <brk id="472" max="27" man="1"/>
    <brk id="565" max="27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0F13E21-6ECC-40A8-9FFD-A2E06AB7B5B8}">
          <x14:formula1>
            <xm:f>リスト!$B$2:$B$14</xm:f>
          </x14:formula1>
          <xm:sqref>D4:G5</xm:sqref>
        </x14:dataValidation>
        <x14:dataValidation type="list" allowBlank="1" showInputMessage="1" showErrorMessage="1" xr:uid="{69759392-EE7E-4CD7-925C-72FB6607057B}">
          <x14:formula1>
            <xm:f>リスト!$B$16:$B$19</xm:f>
          </x14:formula1>
          <xm:sqref>D3:G3</xm:sqref>
        </x14:dataValidation>
        <x14:dataValidation type="list" allowBlank="1" showInputMessage="1" showErrorMessage="1" xr:uid="{8C30C595-AEFF-4A65-8291-F5FBA7F7778C}">
          <x14:formula1>
            <xm:f>リスト!$C$21:$C$29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7092-CABD-4E27-AA7B-EE72094D950C}">
  <sheetPr>
    <pageSetUpPr fitToPage="1"/>
  </sheetPr>
  <dimension ref="A1:M57"/>
  <sheetViews>
    <sheetView workbookViewId="0"/>
  </sheetViews>
  <sheetFormatPr defaultColWidth="9" defaultRowHeight="18.75"/>
  <cols>
    <col min="2" max="2" width="3" customWidth="1"/>
    <col min="3" max="3" width="29.75" customWidth="1"/>
    <col min="4" max="4" width="21.75" customWidth="1"/>
    <col min="5" max="5" width="2.25" bestFit="1" customWidth="1"/>
    <col min="6" max="6" width="10.25" customWidth="1"/>
    <col min="7" max="7" width="2.25" bestFit="1" customWidth="1"/>
    <col min="8" max="8" width="10.25" customWidth="1"/>
    <col min="9" max="9" width="2.25" bestFit="1" customWidth="1"/>
    <col min="10" max="11" width="10.25" customWidth="1"/>
    <col min="12" max="12" width="2" customWidth="1"/>
    <col min="13" max="13" width="10.25" customWidth="1"/>
  </cols>
  <sheetData>
    <row r="1" spans="1:13" s="39" customFormat="1">
      <c r="A1" s="39" t="s">
        <v>63</v>
      </c>
      <c r="B1" s="80" t="str">
        <f>IF(入力シート!D$1="","",入力シート!D$1)</f>
        <v>●●●</v>
      </c>
      <c r="C1" s="80"/>
    </row>
    <row r="2" spans="1:13" s="39" customFormat="1">
      <c r="A2" s="39" t="s">
        <v>66</v>
      </c>
      <c r="B2" s="80" t="str">
        <f>IF(入力シート!N$1="","",入力シート!N$1)</f>
        <v>■■■</v>
      </c>
      <c r="C2" s="80"/>
    </row>
    <row r="3" spans="1:13" s="39" customFormat="1">
      <c r="A3" s="39" t="s">
        <v>67</v>
      </c>
      <c r="B3" s="80" t="str">
        <f>IF(入力シート!V$1="","",入力シート!V$1)</f>
        <v>20XX年XX月XX日</v>
      </c>
      <c r="C3" s="80"/>
    </row>
    <row r="4" spans="1:13" s="39" customFormat="1" ht="18.75" customHeight="1">
      <c r="A4" s="40" t="s">
        <v>65</v>
      </c>
    </row>
    <row r="5" spans="1:13" s="39" customFormat="1" ht="18.75" customHeight="1">
      <c r="A5" s="39" t="s">
        <v>64</v>
      </c>
      <c r="B5" s="80" t="str">
        <f>IF(入力シート!D$4="種目を選択","",入力シート!D$4)</f>
        <v>ミックスデュエット　フリー</v>
      </c>
      <c r="C5" s="80"/>
      <c r="F5" s="39" t="s">
        <v>170</v>
      </c>
      <c r="G5" s="80" t="str">
        <f>IF(入力シート!D$3="年齢区分を選択","",入力シート!D$3)</f>
        <v/>
      </c>
      <c r="H5" s="80"/>
    </row>
    <row r="6" spans="1:13" s="39" customFormat="1" ht="10.5" customHeight="1">
      <c r="B6" s="64"/>
      <c r="C6" s="64"/>
    </row>
    <row r="7" spans="1:13" s="39" customFormat="1" ht="18.75" customHeight="1">
      <c r="A7" s="39" t="s">
        <v>68</v>
      </c>
    </row>
    <row r="8" spans="1:13" s="39" customFormat="1" ht="18.75" customHeight="1">
      <c r="B8" s="39" t="s">
        <v>69</v>
      </c>
      <c r="C8" s="37"/>
      <c r="D8" s="37"/>
      <c r="E8" s="37"/>
      <c r="F8" s="39" t="s">
        <v>70</v>
      </c>
      <c r="J8" s="37" t="s">
        <v>71</v>
      </c>
      <c r="M8" s="37"/>
    </row>
    <row r="9" spans="1:13" s="39" customFormat="1" ht="18.75" customHeight="1">
      <c r="A9" s="35">
        <v>1</v>
      </c>
      <c r="B9" s="35"/>
      <c r="C9" s="36"/>
      <c r="D9" s="37"/>
      <c r="E9" s="38">
        <v>1</v>
      </c>
      <c r="F9" s="81"/>
      <c r="G9" s="81"/>
      <c r="H9" s="81"/>
      <c r="I9" s="35">
        <v>1</v>
      </c>
      <c r="J9" s="84" t="s">
        <v>115</v>
      </c>
      <c r="K9" s="85"/>
      <c r="L9" s="85"/>
      <c r="M9" s="86"/>
    </row>
    <row r="10" spans="1:13" s="39" customFormat="1">
      <c r="A10" s="35">
        <v>2</v>
      </c>
      <c r="B10" s="35"/>
      <c r="C10" s="36"/>
      <c r="D10" s="37"/>
      <c r="E10" s="38">
        <v>2</v>
      </c>
      <c r="F10" s="81"/>
      <c r="G10" s="81"/>
      <c r="H10" s="81"/>
      <c r="I10" s="35">
        <v>2</v>
      </c>
      <c r="J10" s="84" t="s">
        <v>115</v>
      </c>
      <c r="K10" s="85"/>
      <c r="L10" s="85"/>
      <c r="M10" s="86"/>
    </row>
    <row r="11" spans="1:13" s="39" customFormat="1">
      <c r="A11" s="35">
        <v>3</v>
      </c>
      <c r="B11" s="35"/>
      <c r="C11" s="36"/>
      <c r="D11" s="37"/>
      <c r="E11" s="38">
        <v>3</v>
      </c>
      <c r="F11" s="81"/>
      <c r="G11" s="81"/>
      <c r="H11" s="81"/>
      <c r="I11" s="35">
        <v>3</v>
      </c>
      <c r="J11" s="84" t="s">
        <v>115</v>
      </c>
      <c r="K11" s="85"/>
      <c r="L11" s="85"/>
      <c r="M11" s="86"/>
    </row>
    <row r="12" spans="1:13" s="39" customFormat="1">
      <c r="A12" s="35">
        <v>4</v>
      </c>
      <c r="B12" s="35"/>
      <c r="C12" s="36"/>
      <c r="D12" s="37"/>
      <c r="E12" s="38">
        <v>4</v>
      </c>
      <c r="F12" s="81"/>
      <c r="G12" s="81"/>
      <c r="H12" s="81"/>
      <c r="I12" s="37"/>
      <c r="J12" s="82"/>
      <c r="K12" s="82"/>
      <c r="L12" s="82"/>
    </row>
    <row r="13" spans="1:13" s="39" customFormat="1">
      <c r="A13" s="35">
        <v>5</v>
      </c>
      <c r="B13" s="35"/>
      <c r="C13" s="36"/>
      <c r="D13" s="37"/>
      <c r="E13" s="38">
        <v>5</v>
      </c>
      <c r="F13" s="81"/>
      <c r="G13" s="81"/>
      <c r="H13" s="81"/>
      <c r="I13" s="37"/>
      <c r="J13" s="82"/>
      <c r="K13" s="82"/>
      <c r="L13" s="82"/>
    </row>
    <row r="14" spans="1:13" ht="9.6" customHeight="1">
      <c r="A14" s="21"/>
      <c r="B14" s="21"/>
      <c r="C14" s="24"/>
      <c r="D14" s="24"/>
      <c r="E14" s="20"/>
      <c r="F14" s="83"/>
      <c r="G14" s="83"/>
      <c r="H14" s="83"/>
      <c r="I14" s="24"/>
      <c r="J14" s="83"/>
      <c r="K14" s="83"/>
      <c r="L14" s="83"/>
    </row>
    <row r="15" spans="1:13" ht="24">
      <c r="A15" s="25" t="s">
        <v>58</v>
      </c>
      <c r="B15" s="25"/>
      <c r="C15" s="25" t="s">
        <v>59</v>
      </c>
      <c r="D15" s="22" t="s">
        <v>110</v>
      </c>
      <c r="E15" s="25"/>
      <c r="F15" s="25" t="s">
        <v>60</v>
      </c>
      <c r="G15" s="25"/>
      <c r="H15" s="25" t="s">
        <v>61</v>
      </c>
      <c r="I15" s="25"/>
      <c r="J15" s="25" t="s">
        <v>73</v>
      </c>
      <c r="K15" s="25" t="s">
        <v>72</v>
      </c>
      <c r="L15" s="25"/>
      <c r="M15" s="25" t="s">
        <v>62</v>
      </c>
    </row>
    <row r="16" spans="1:13" ht="18.75" customHeight="1">
      <c r="A16" s="23">
        <v>1</v>
      </c>
      <c r="B16" s="23"/>
      <c r="C16" s="29" t="str">
        <f>IFERROR(VLOOKUP($A16,入力シート!$A$16:$AJ$626,30,0),"")</f>
        <v>神奈川アーティスティックスイミングクラブ</v>
      </c>
      <c r="D16" s="29" t="str">
        <f>IFERROR(VLOOKUP($A16,入力シート!$A$16:$AJ$626,32,0),"")</f>
        <v>佐藤さゆり/高藤たみこ/内藤ななみ/花藤はるか/松藤まりな/山藤やくみ</v>
      </c>
      <c r="E16" s="26"/>
      <c r="F16" s="26">
        <f>IFERROR(VLOOKUP($A16,入力シート!$A$16:$AJ$626,34,0),"")</f>
        <v>33.169099999999993</v>
      </c>
      <c r="G16" s="26"/>
      <c r="H16" s="26">
        <f>IFERROR(VLOOKUP($A16,入力シート!$A$16:$AJ$626,35,0),"")</f>
        <v>41.25</v>
      </c>
      <c r="I16" s="26"/>
      <c r="J16" s="28">
        <f>IFERROR(VLOOKUP($A16,入力シート!$A$16:$AJ$626,27,0),"")</f>
        <v>0</v>
      </c>
      <c r="K16" s="28">
        <f>IFERROR(VLOOKUP($A16,入力シート!$A$16:$AJ$626,36,0),"")</f>
        <v>1</v>
      </c>
      <c r="L16" s="27"/>
      <c r="M16" s="28">
        <f>IFERROR(VLOOKUP($A16,入力シート!$A$16:$AJ$626,28,0),"")</f>
        <v>73.419099999999986</v>
      </c>
    </row>
    <row r="17" spans="1:13" ht="18.75" customHeight="1">
      <c r="A17" s="21"/>
      <c r="B17" s="21"/>
      <c r="C17" s="29"/>
      <c r="D17" s="29" t="str">
        <f>IFERROR(VLOOKUP($A16,入力シート!$A$16:$AJ$626,33,0),"")</f>
        <v>来藤らんらん/若藤わかな</v>
      </c>
      <c r="E17" s="26"/>
      <c r="F17" s="26"/>
      <c r="G17" s="26"/>
      <c r="H17" s="26"/>
      <c r="I17" s="26"/>
      <c r="J17" s="28"/>
      <c r="K17" s="28"/>
      <c r="L17" s="27"/>
      <c r="M17" s="28"/>
    </row>
    <row r="18" spans="1:13">
      <c r="A18" s="21">
        <v>2</v>
      </c>
      <c r="B18" s="21"/>
      <c r="C18" s="29" t="str">
        <f>IFERROR(VLOOKUP($A18,入力シート!$A$16:$AJ$626,30,0),"")</f>
        <v>世田谷アーティスティックスイミングクラブ</v>
      </c>
      <c r="D18" s="29" t="str">
        <f>IFERROR(VLOOKUP($A18,入力シート!$A$16:$AJ$626,32,0),"")</f>
        <v>加藤かみら/佐藤さゆり/高藤たみこ/内藤ななみ/花藤はるか/松藤まりな/山藤やくみ</v>
      </c>
      <c r="E18" s="26"/>
      <c r="F18" s="26">
        <f>IFERROR(VLOOKUP($A18,入力シート!$A$16:$AJ$626,34,0),"")</f>
        <v>30.284299999999998</v>
      </c>
      <c r="G18" s="26"/>
      <c r="H18" s="26">
        <f>IFERROR(VLOOKUP($A18,入力シート!$A$16:$AJ$626,35,0),"")</f>
        <v>41.25</v>
      </c>
      <c r="I18" s="26"/>
      <c r="J18" s="28">
        <f>IFERROR(VLOOKUP($A18,入力シート!$A$16:$AJ$626,27,0),"")</f>
        <v>0</v>
      </c>
      <c r="K18" s="28">
        <f>IFERROR(VLOOKUP($A18,入力シート!$A$16:$AJ$626,36,0),"")</f>
        <v>0</v>
      </c>
      <c r="L18" s="27"/>
      <c r="M18" s="28">
        <f>IFERROR(VLOOKUP($A18,入力シート!$A$16:$AJ$626,28,0),"")</f>
        <v>71.534300000000002</v>
      </c>
    </row>
    <row r="19" spans="1:13">
      <c r="A19" s="21"/>
      <c r="B19" s="21"/>
      <c r="C19" s="29"/>
      <c r="D19" s="29" t="str">
        <f>IFERROR(VLOOKUP($A18,入力シート!$A$16:$AJ$626,33,0),"")</f>
        <v>来藤らんらん/若藤わかな</v>
      </c>
      <c r="E19" s="26"/>
      <c r="F19" s="26"/>
      <c r="G19" s="26"/>
      <c r="H19" s="26"/>
      <c r="I19" s="26"/>
      <c r="J19" s="28"/>
      <c r="K19" s="28"/>
      <c r="L19" s="27"/>
      <c r="M19" s="28"/>
    </row>
    <row r="20" spans="1:13" ht="18.75" customHeight="1">
      <c r="A20" s="21">
        <v>3</v>
      </c>
      <c r="B20" s="21"/>
      <c r="C20" s="29" t="str">
        <f>IFERROR(VLOOKUP($A20,入力シート!$A$16:$AJ$626,30,0),"")</f>
        <v>下アーティスティックスイミングクラブ</v>
      </c>
      <c r="D20" s="29" t="str">
        <f>IFERROR(VLOOKUP($A20,入力シート!$A$16:$AJ$626,32,0),"")</f>
        <v>来らんらん/若わかな/加かみ</v>
      </c>
      <c r="E20" s="26"/>
      <c r="F20" s="26">
        <f>IFERROR(VLOOKUP($A20,入力シート!$A$16:$AJ$626,34,0),"")</f>
        <v>30.159299999999998</v>
      </c>
      <c r="G20" s="26"/>
      <c r="H20" s="26">
        <f>IFERROR(VLOOKUP($A20,入力シート!$A$16:$AJ$626,35,0),"")</f>
        <v>41.25</v>
      </c>
      <c r="I20" s="26"/>
      <c r="J20" s="28">
        <f>IFERROR(VLOOKUP($A20,入力シート!$A$16:$AJ$626,27,0),"")</f>
        <v>0</v>
      </c>
      <c r="K20" s="28">
        <f>IFERROR(VLOOKUP($A20,入力シート!$A$16:$AJ$626,36,0),"")</f>
        <v>0</v>
      </c>
      <c r="L20" s="27"/>
      <c r="M20" s="28">
        <f>IFERROR(VLOOKUP($A20,入力シート!$A$16:$AJ$626,28,0),"")</f>
        <v>71.409300000000002</v>
      </c>
    </row>
    <row r="21" spans="1:13" ht="18.75" customHeight="1">
      <c r="A21" s="21"/>
      <c r="B21" s="21"/>
      <c r="C21" s="29"/>
      <c r="D21" s="29">
        <f>IFERROR(VLOOKUP($A20,入力シート!$A$16:$AJ$626,33,0),"")</f>
        <v>0</v>
      </c>
      <c r="E21" s="26"/>
      <c r="F21" s="26"/>
      <c r="G21" s="26"/>
      <c r="H21" s="26"/>
      <c r="I21" s="26"/>
      <c r="J21" s="28"/>
      <c r="K21" s="28"/>
      <c r="L21" s="27"/>
      <c r="M21" s="28"/>
    </row>
    <row r="22" spans="1:13" ht="18.75" customHeight="1">
      <c r="A22" s="21">
        <v>4</v>
      </c>
      <c r="B22" s="21"/>
      <c r="C22" s="29" t="str">
        <f>IFERROR(VLOOKUP($A22,入力シート!$A$16:$AJ$626,30,0),"")</f>
        <v>柏アーティスティックスイミングクラブ</v>
      </c>
      <c r="D22" s="29" t="str">
        <f>IFERROR(VLOOKUP($A22,入力シート!$A$16:$AJ$626,32,0),"")</f>
        <v>内藤ななみ/花藤はるか/松藤まりな/山藤やくみ</v>
      </c>
      <c r="E22" s="26"/>
      <c r="F22" s="26">
        <f>IFERROR(VLOOKUP($A22,入力シート!$A$16:$AJ$626,34,0),"")</f>
        <v>30.096799999999998</v>
      </c>
      <c r="G22" s="26"/>
      <c r="H22" s="26">
        <f>IFERROR(VLOOKUP($A22,入力シート!$A$16:$AJ$626,35,0),"")</f>
        <v>41.25</v>
      </c>
      <c r="I22" s="26"/>
      <c r="J22" s="28">
        <f>IFERROR(VLOOKUP($A22,入力シート!$A$16:$AJ$626,27,0),"")</f>
        <v>0</v>
      </c>
      <c r="K22" s="28">
        <f>IFERROR(VLOOKUP($A22,入力シート!$A$16:$AJ$626,36,0),"")</f>
        <v>0</v>
      </c>
      <c r="L22" s="27"/>
      <c r="M22" s="28">
        <f>IFERROR(VLOOKUP($A22,入力シート!$A$16:$AJ$626,28,0),"")</f>
        <v>71.346800000000002</v>
      </c>
    </row>
    <row r="23" spans="1:13" ht="18.75" customHeight="1">
      <c r="A23" s="21"/>
      <c r="B23" s="21"/>
      <c r="C23" s="29"/>
      <c r="D23" s="29" t="str">
        <f>IFERROR(VLOOKUP($A22,入力シート!$A$16:$AJ$626,33,0),"")</f>
        <v>来藤らんらん/若藤わかな</v>
      </c>
      <c r="E23" s="26"/>
      <c r="F23" s="26"/>
      <c r="G23" s="26"/>
      <c r="H23" s="26"/>
      <c r="I23" s="26"/>
      <c r="J23" s="28"/>
      <c r="K23" s="28"/>
      <c r="L23" s="27"/>
      <c r="M23" s="28"/>
    </row>
    <row r="24" spans="1:13">
      <c r="A24" s="21">
        <v>5</v>
      </c>
      <c r="B24" s="21"/>
      <c r="C24" s="29" t="str">
        <f>IFERROR(VLOOKUP($A24,入力シート!$A$16:$AJ$626,30,0),"")</f>
        <v>博多アーティスティックスイミングクラブ</v>
      </c>
      <c r="D24" s="29" t="str">
        <f>IFERROR(VLOOKUP($A24,入力シート!$A$16:$AJ$626,32,0),"")</f>
        <v>まりな/やくみ</v>
      </c>
      <c r="E24" s="26"/>
      <c r="F24" s="26">
        <f>IFERROR(VLOOKUP($A24,入力シート!$A$16:$AJ$626,34,0),"")</f>
        <v>29.971799999999998</v>
      </c>
      <c r="G24" s="26"/>
      <c r="H24" s="26">
        <f>IFERROR(VLOOKUP($A24,入力シート!$A$16:$AJ$626,35,0),"")</f>
        <v>41.25</v>
      </c>
      <c r="I24" s="26"/>
      <c r="J24" s="28">
        <f>IFERROR(VLOOKUP($A24,入力シート!$A$16:$AJ$626,27,0),"")</f>
        <v>0</v>
      </c>
      <c r="K24" s="28">
        <f>IFERROR(VLOOKUP($A24,入力シート!$A$16:$AJ$626,36,0),"")</f>
        <v>0</v>
      </c>
      <c r="L24" s="27"/>
      <c r="M24" s="28">
        <f>IFERROR(VLOOKUP($A24,入力シート!$A$16:$AJ$626,28,0),"")</f>
        <v>71.221800000000002</v>
      </c>
    </row>
    <row r="25" spans="1:13">
      <c r="A25" s="21"/>
      <c r="B25" s="21"/>
      <c r="C25" s="29"/>
      <c r="D25" s="29" t="str">
        <f>IFERROR(VLOOKUP($A24,入力シート!$A$16:$AJ$626,33,0),"")</f>
        <v>来藤らんらん/若藤わかな</v>
      </c>
      <c r="E25" s="26"/>
      <c r="F25" s="26"/>
      <c r="G25" s="26"/>
      <c r="H25" s="26"/>
      <c r="I25" s="26"/>
      <c r="J25" s="28"/>
      <c r="K25" s="28"/>
      <c r="L25" s="27"/>
      <c r="M25" s="28"/>
    </row>
    <row r="26" spans="1:13" ht="18.75" customHeight="1">
      <c r="A26" s="21">
        <v>6</v>
      </c>
      <c r="B26" s="21"/>
      <c r="C26" s="29" t="str">
        <f>IFERROR(VLOOKUP($A26,入力シート!$A$16:$AJ$626,30,0),"")</f>
        <v/>
      </c>
      <c r="D26" s="29" t="str">
        <f>IFERROR(VLOOKUP($A26,入力シート!$A$16:$AJ$626,32,0),"")</f>
        <v/>
      </c>
      <c r="E26" s="26"/>
      <c r="F26" s="26" t="str">
        <f>IFERROR(VLOOKUP($A26,入力シート!$A$16:$AJ$626,34,0),"")</f>
        <v/>
      </c>
      <c r="G26" s="26"/>
      <c r="H26" s="26" t="str">
        <f>IFERROR(VLOOKUP($A26,入力シート!$A$16:$AJ$626,35,0),"")</f>
        <v/>
      </c>
      <c r="I26" s="26"/>
      <c r="J26" s="28" t="str">
        <f>IFERROR(VLOOKUP($A26,入力シート!$A$16:$AJ$626,27,0),"")</f>
        <v/>
      </c>
      <c r="K26" s="28" t="str">
        <f>IFERROR(VLOOKUP($A26,入力シート!$A$16:$AJ$626,36,0),"")</f>
        <v/>
      </c>
      <c r="L26" s="27"/>
      <c r="M26" s="28" t="str">
        <f>IFERROR(VLOOKUP($A26,入力シート!$A$16:$AJ$626,28,0),"")</f>
        <v/>
      </c>
    </row>
    <row r="27" spans="1:13" ht="18.75" customHeight="1">
      <c r="A27" s="21"/>
      <c r="B27" s="21"/>
      <c r="C27" s="29"/>
      <c r="D27" s="29" t="str">
        <f>IFERROR(VLOOKUP($A26,入力シート!$A$16:$AJ$626,33,0),"")</f>
        <v/>
      </c>
      <c r="E27" s="26"/>
      <c r="F27" s="26"/>
      <c r="G27" s="26"/>
      <c r="H27" s="26"/>
      <c r="I27" s="26"/>
      <c r="J27" s="28"/>
      <c r="K27" s="28"/>
      <c r="L27" s="27"/>
      <c r="M27" s="28"/>
    </row>
    <row r="28" spans="1:13">
      <c r="A28" s="21">
        <v>7</v>
      </c>
      <c r="B28" s="21"/>
      <c r="C28" s="29" t="str">
        <f>IFERROR(VLOOKUP($A28,入力シート!$A$16:$AJ$626,30,0),"")</f>
        <v/>
      </c>
      <c r="D28" s="29" t="str">
        <f>IFERROR(VLOOKUP($A28,入力シート!$A$16:$AJ$626,32,0),"")</f>
        <v/>
      </c>
      <c r="E28" s="26"/>
      <c r="F28" s="26" t="str">
        <f>IFERROR(VLOOKUP($A28,入力シート!$A$16:$AJ$626,34,0),"")</f>
        <v/>
      </c>
      <c r="G28" s="26"/>
      <c r="H28" s="26" t="str">
        <f>IFERROR(VLOOKUP($A28,入力シート!$A$16:$AJ$626,35,0),"")</f>
        <v/>
      </c>
      <c r="I28" s="26"/>
      <c r="J28" s="28" t="str">
        <f>IFERROR(VLOOKUP($A28,入力シート!$A$16:$AJ$626,27,0),"")</f>
        <v/>
      </c>
      <c r="K28" s="28" t="str">
        <f>IFERROR(VLOOKUP($A28,入力シート!$A$16:$AJ$626,36,0),"")</f>
        <v/>
      </c>
      <c r="L28" s="27"/>
      <c r="M28" s="28" t="str">
        <f>IFERROR(VLOOKUP($A28,入力シート!$A$16:$AJ$626,28,0),"")</f>
        <v/>
      </c>
    </row>
    <row r="29" spans="1:13">
      <c r="A29" s="21"/>
      <c r="B29" s="21"/>
      <c r="C29" s="29"/>
      <c r="D29" s="29" t="str">
        <f>IFERROR(VLOOKUP($A28,入力シート!$A$16:$AJ$626,33,0),"")</f>
        <v/>
      </c>
      <c r="E29" s="26"/>
      <c r="F29" s="26"/>
      <c r="G29" s="26"/>
      <c r="H29" s="26"/>
      <c r="I29" s="26"/>
      <c r="J29" s="28"/>
      <c r="K29" s="28"/>
      <c r="L29" s="27"/>
      <c r="M29" s="28"/>
    </row>
    <row r="30" spans="1:13" ht="18.75" customHeight="1">
      <c r="A30" s="21">
        <v>8</v>
      </c>
      <c r="B30" s="21"/>
      <c r="C30" s="29" t="str">
        <f>IFERROR(VLOOKUP($A30,入力シート!$A$16:$AJ$626,30,0),"")</f>
        <v>信州アーティスティックスイミングクラブ</v>
      </c>
      <c r="D30" s="29" t="str">
        <f>IFERROR(VLOOKUP($A30,入力シート!$A$16:$AJ$626,32,0),"")</f>
        <v>あいり/かみら</v>
      </c>
      <c r="E30" s="26"/>
      <c r="F30" s="26">
        <f>IFERROR(VLOOKUP($A30,入力シート!$A$16:$AJ$626,34,0),"")</f>
        <v>29.784299999999998</v>
      </c>
      <c r="G30" s="26"/>
      <c r="H30" s="26">
        <f>IFERROR(VLOOKUP($A30,入力シート!$A$16:$AJ$626,35,0),"")</f>
        <v>41.25</v>
      </c>
      <c r="I30" s="26"/>
      <c r="J30" s="28">
        <f>IFERROR(VLOOKUP($A30,入力シート!$A$16:$AJ$626,27,0),"")</f>
        <v>0</v>
      </c>
      <c r="K30" s="28">
        <f>IFERROR(VLOOKUP($A30,入力シート!$A$16:$AJ$626,36,0),"")</f>
        <v>0</v>
      </c>
      <c r="L30" s="27"/>
      <c r="M30" s="28">
        <f>IFERROR(VLOOKUP($A30,入力シート!$A$16:$AJ$626,28,0),"")</f>
        <v>71.034300000000002</v>
      </c>
    </row>
    <row r="31" spans="1:13" ht="18.75" customHeight="1">
      <c r="A31" s="21"/>
      <c r="B31" s="21"/>
      <c r="C31" s="29"/>
      <c r="D31" s="29" t="str">
        <f>IFERROR(VLOOKUP($A30,入力シート!$A$16:$AJ$626,33,0),"")</f>
        <v>来藤らんらん/若藤わかな</v>
      </c>
      <c r="E31" s="26"/>
      <c r="F31" s="26"/>
      <c r="G31" s="26"/>
      <c r="H31" s="26"/>
      <c r="I31" s="26"/>
      <c r="J31" s="28"/>
      <c r="K31" s="28"/>
      <c r="L31" s="27"/>
      <c r="M31" s="28"/>
    </row>
    <row r="32" spans="1:13" ht="18.75" customHeight="1">
      <c r="A32" s="21">
        <v>9</v>
      </c>
      <c r="B32" s="21"/>
      <c r="C32" s="29" t="str">
        <f>IFERROR(VLOOKUP($A32,入力シート!$A$16:$AJ$626,30,0),"")</f>
        <v>筑波アーティスティックスイミングクラブ</v>
      </c>
      <c r="D32" s="29" t="str">
        <f>IFERROR(VLOOKUP($A32,入力シート!$A$16:$AJ$626,32,0),"")</f>
        <v>花藤はるか/松藤まりな/山藤やくみ</v>
      </c>
      <c r="E32" s="26"/>
      <c r="F32" s="26">
        <f>IFERROR(VLOOKUP($A32,入力シート!$A$16:$AJ$626,34,0),"")</f>
        <v>30.034299999999998</v>
      </c>
      <c r="G32" s="26"/>
      <c r="H32" s="26">
        <f>IFERROR(VLOOKUP($A32,入力シート!$A$16:$AJ$626,35,0),"")</f>
        <v>41.25</v>
      </c>
      <c r="I32" s="26"/>
      <c r="J32" s="28">
        <f>IFERROR(VLOOKUP($A32,入力シート!$A$16:$AJ$626,27,0),"")</f>
        <v>0</v>
      </c>
      <c r="K32" s="28">
        <f>IFERROR(VLOOKUP($A32,入力シート!$A$16:$AJ$626,36,0),"")</f>
        <v>1</v>
      </c>
      <c r="L32" s="27"/>
      <c r="M32" s="28">
        <f>IFERROR(VLOOKUP($A32,入力シート!$A$16:$AJ$626,28,0),"")</f>
        <v>70.284300000000002</v>
      </c>
    </row>
    <row r="33" spans="1:13" ht="18.75" customHeight="1">
      <c r="A33" s="21"/>
      <c r="B33" s="21"/>
      <c r="C33" s="29"/>
      <c r="D33" s="29" t="str">
        <f>IFERROR(VLOOKUP($A32,入力シート!$A$16:$AJ$626,33,0),"")</f>
        <v>来藤らんらん/若藤わかな</v>
      </c>
      <c r="E33" s="26"/>
      <c r="F33" s="26"/>
      <c r="G33" s="26"/>
      <c r="H33" s="26"/>
      <c r="I33" s="26"/>
      <c r="J33" s="28"/>
      <c r="K33" s="28"/>
      <c r="L33" s="27"/>
      <c r="M33" s="28"/>
    </row>
    <row r="34" spans="1:13" ht="18.75" customHeight="1">
      <c r="A34" s="21">
        <v>10</v>
      </c>
      <c r="B34" s="21"/>
      <c r="C34" s="29" t="str">
        <f>IFERROR(VLOOKUP($A34,入力シート!$A$16:$AJ$626,30,0),"")</f>
        <v>藤枝アーティスティックスイミングクラブ</v>
      </c>
      <c r="D34" s="29" t="str">
        <f>IFERROR(VLOOKUP($A34,入力シート!$A$16:$AJ$626,32,0),"")</f>
        <v>さゆり/たみこ</v>
      </c>
      <c r="E34" s="26"/>
      <c r="F34" s="26">
        <f>IFERROR(VLOOKUP($A34,入力シート!$A$16:$AJ$626,34,0),"")</f>
        <v>30.013499999999997</v>
      </c>
      <c r="G34" s="26"/>
      <c r="H34" s="26">
        <f>IFERROR(VLOOKUP($A34,入力シート!$A$16:$AJ$626,35,0),"")</f>
        <v>41.25</v>
      </c>
      <c r="I34" s="26"/>
      <c r="J34" s="28">
        <f>IFERROR(VLOOKUP($A34,入力シート!$A$16:$AJ$626,27,0),"")</f>
        <v>0</v>
      </c>
      <c r="K34" s="28">
        <f>IFERROR(VLOOKUP($A34,入力シート!$A$16:$AJ$626,36,0),"")</f>
        <v>1</v>
      </c>
      <c r="L34" s="27"/>
      <c r="M34" s="28">
        <f>IFERROR(VLOOKUP($A34,入力シート!$A$16:$AJ$626,28,0),"")</f>
        <v>70.263499999999993</v>
      </c>
    </row>
    <row r="35" spans="1:13" ht="18.75" customHeight="1">
      <c r="A35" s="21"/>
      <c r="B35" s="21"/>
      <c r="C35" s="29"/>
      <c r="D35" s="29" t="str">
        <f>IFERROR(VLOOKUP($A34,入力シート!$A$16:$AJ$626,33,0),"")</f>
        <v>来藤らんらん/若藤わかな</v>
      </c>
      <c r="E35" s="26"/>
      <c r="F35" s="26"/>
      <c r="G35" s="26"/>
      <c r="H35" s="26"/>
      <c r="I35" s="26"/>
      <c r="J35" s="28"/>
      <c r="K35" s="28"/>
      <c r="L35" s="27"/>
      <c r="M35" s="28"/>
    </row>
    <row r="36" spans="1:13">
      <c r="A36" s="21">
        <v>11</v>
      </c>
      <c r="B36" s="21"/>
      <c r="C36" s="29" t="str">
        <f>IFERROR(VLOOKUP($A36,入力シート!$A$16:$AJ$626,30,0),"")</f>
        <v>宇治アーティスティックスイミングクラブ</v>
      </c>
      <c r="D36" s="29" t="str">
        <f>IFERROR(VLOOKUP($A36,入力シート!$A$16:$AJ$626,32,0),"")</f>
        <v>藤かみら/藤さゆり/藤たみこ/藤ななみ</v>
      </c>
      <c r="E36" s="26"/>
      <c r="F36" s="26">
        <f>IFERROR(VLOOKUP($A36,入力シート!$A$16:$AJ$626,34,0),"")</f>
        <v>29.971799999999998</v>
      </c>
      <c r="G36" s="26"/>
      <c r="H36" s="26">
        <f>IFERROR(VLOOKUP($A36,入力シート!$A$16:$AJ$626,35,0),"")</f>
        <v>41.25</v>
      </c>
      <c r="I36" s="26"/>
      <c r="J36" s="28">
        <f>IFERROR(VLOOKUP($A36,入力シート!$A$16:$AJ$626,27,0),"")</f>
        <v>0</v>
      </c>
      <c r="K36" s="28">
        <f>IFERROR(VLOOKUP($A36,入力シート!$A$16:$AJ$626,36,0),"")</f>
        <v>1</v>
      </c>
      <c r="L36" s="27"/>
      <c r="M36" s="28">
        <f>IFERROR(VLOOKUP($A36,入力シート!$A$16:$AJ$626,28,0),"")</f>
        <v>70.221800000000002</v>
      </c>
    </row>
    <row r="37" spans="1:13">
      <c r="A37" s="21"/>
      <c r="B37" s="21"/>
      <c r="C37" s="29"/>
      <c r="D37" s="29" t="str">
        <f>IFERROR(VLOOKUP($A36,入力シート!$A$16:$AJ$626,33,0),"")</f>
        <v>安藤あいり</v>
      </c>
      <c r="E37" s="26"/>
      <c r="F37" s="26"/>
      <c r="G37" s="26"/>
      <c r="H37" s="26"/>
      <c r="I37" s="26"/>
      <c r="J37" s="28"/>
      <c r="K37" s="28"/>
      <c r="L37" s="27"/>
      <c r="M37" s="28"/>
    </row>
    <row r="38" spans="1:13" ht="18.75" customHeight="1">
      <c r="A38" s="21">
        <v>12</v>
      </c>
      <c r="B38" s="21"/>
      <c r="C38" s="29" t="str">
        <f>IFERROR(VLOOKUP($A38,入力シート!$A$16:$AJ$626,30,0),"")</f>
        <v/>
      </c>
      <c r="D38" s="29" t="str">
        <f>IFERROR(VLOOKUP($A38,入力シート!$A$16:$AJ$626,32,0),"")</f>
        <v/>
      </c>
      <c r="E38" s="26"/>
      <c r="F38" s="26" t="str">
        <f>IFERROR(VLOOKUP($A38,入力シート!$A$16:$AJ$626,34,0),"")</f>
        <v/>
      </c>
      <c r="G38" s="26"/>
      <c r="H38" s="26" t="str">
        <f>IFERROR(VLOOKUP($A38,入力シート!$A$16:$AJ$626,35,0),"")</f>
        <v/>
      </c>
      <c r="I38" s="26"/>
      <c r="J38" s="28" t="str">
        <f>IFERROR(VLOOKUP($A38,入力シート!$A$16:$AJ$626,27,0),"")</f>
        <v/>
      </c>
      <c r="K38" s="28" t="str">
        <f>IFERROR(VLOOKUP($A38,入力シート!$A$16:$AJ$626,36,0),"")</f>
        <v/>
      </c>
      <c r="L38" s="27"/>
      <c r="M38" s="28" t="str">
        <f>IFERROR(VLOOKUP($A38,入力シート!$A$16:$AJ$626,28,0),"")</f>
        <v/>
      </c>
    </row>
    <row r="39" spans="1:13" ht="18.75" customHeight="1">
      <c r="A39" s="21"/>
      <c r="B39" s="21"/>
      <c r="C39" s="29"/>
      <c r="D39" s="29" t="str">
        <f>IFERROR(VLOOKUP($A38,入力シート!$A$16:$AJ$626,33,0),"")</f>
        <v/>
      </c>
      <c r="E39" s="26"/>
      <c r="F39" s="26"/>
      <c r="G39" s="26"/>
      <c r="H39" s="26"/>
      <c r="I39" s="26"/>
      <c r="J39" s="28"/>
      <c r="K39" s="28"/>
      <c r="L39" s="27"/>
      <c r="M39" s="28"/>
    </row>
    <row r="40" spans="1:13" ht="18.75" customHeight="1">
      <c r="A40" s="21">
        <v>13</v>
      </c>
      <c r="B40" s="21"/>
      <c r="C40" s="29" t="str">
        <f>IFERROR(VLOOKUP($A40,入力シート!$A$16:$AJ$626,30,0),"")</f>
        <v/>
      </c>
      <c r="D40" s="29" t="str">
        <f>IFERROR(VLOOKUP($A40,入力シート!$A$16:$AJ$626,32,0),"")</f>
        <v/>
      </c>
      <c r="E40" s="26"/>
      <c r="F40" s="26" t="str">
        <f>IFERROR(VLOOKUP($A40,入力シート!$A$16:$AJ$626,34,0),"")</f>
        <v/>
      </c>
      <c r="G40" s="26"/>
      <c r="H40" s="26" t="str">
        <f>IFERROR(VLOOKUP($A40,入力シート!$A$16:$AJ$626,35,0),"")</f>
        <v/>
      </c>
      <c r="I40" s="26"/>
      <c r="J40" s="28" t="str">
        <f>IFERROR(VLOOKUP($A40,入力シート!$A$16:$AJ$626,27,0),"")</f>
        <v/>
      </c>
      <c r="K40" s="28" t="str">
        <f>IFERROR(VLOOKUP($A40,入力シート!$A$16:$AJ$626,36,0),"")</f>
        <v/>
      </c>
      <c r="L40" s="27"/>
      <c r="M40" s="28" t="str">
        <f>IFERROR(VLOOKUP($A40,入力シート!$A$16:$AJ$626,28,0),"")</f>
        <v/>
      </c>
    </row>
    <row r="41" spans="1:13" ht="18.75" customHeight="1">
      <c r="A41" s="21"/>
      <c r="B41" s="21"/>
      <c r="C41" s="29"/>
      <c r="D41" s="29" t="str">
        <f>IFERROR(VLOOKUP($A40,入力シート!$A$16:$AJ$626,33,0),"")</f>
        <v/>
      </c>
      <c r="E41" s="26"/>
      <c r="F41" s="26"/>
      <c r="G41" s="26"/>
      <c r="H41" s="26"/>
      <c r="I41" s="26"/>
      <c r="J41" s="28"/>
      <c r="K41" s="28"/>
      <c r="L41" s="27"/>
      <c r="M41" s="28"/>
    </row>
    <row r="42" spans="1:13" ht="18.75" customHeight="1">
      <c r="A42" s="21">
        <v>14</v>
      </c>
      <c r="B42" s="21"/>
      <c r="C42" s="29" t="str">
        <f>IFERROR(VLOOKUP($A42,入力シート!$A$16:$AJ$626,30,0),"")</f>
        <v>埼玉アーティスティックスイミングクラブ</v>
      </c>
      <c r="D42" s="29" t="str">
        <f>IFERROR(VLOOKUP($A42,入力シート!$A$16:$AJ$626,32,0),"")</f>
        <v>高藤たみこ/内藤ななみ/花藤はるか/松藤まりな/山藤やくみ</v>
      </c>
      <c r="E42" s="26"/>
      <c r="F42" s="26">
        <f>IFERROR(VLOOKUP($A42,入力シート!$A$16:$AJ$626,34,0),"")</f>
        <v>30.159299999999998</v>
      </c>
      <c r="G42" s="26"/>
      <c r="H42" s="26">
        <f>IFERROR(VLOOKUP($A42,入力シート!$A$16:$AJ$626,35,0),"")</f>
        <v>41.25</v>
      </c>
      <c r="I42" s="26"/>
      <c r="J42" s="28">
        <f>IFERROR(VLOOKUP($A42,入力シート!$A$16:$AJ$626,27,0),"")</f>
        <v>2</v>
      </c>
      <c r="K42" s="28">
        <f>IFERROR(VLOOKUP($A42,入力シート!$A$16:$AJ$626,36,0),"")</f>
        <v>0</v>
      </c>
      <c r="L42" s="27"/>
      <c r="M42" s="28">
        <f>IFERROR(VLOOKUP($A42,入力シート!$A$16:$AJ$626,28,0),"")</f>
        <v>69.409300000000002</v>
      </c>
    </row>
    <row r="43" spans="1:13" ht="18.75" customHeight="1">
      <c r="A43" s="21"/>
      <c r="B43" s="21"/>
      <c r="C43" s="29"/>
      <c r="D43" s="29" t="str">
        <f>IFERROR(VLOOKUP($A42,入力シート!$A$16:$AJ$626,33,0),"")</f>
        <v>来藤らんらん/若藤わかな</v>
      </c>
      <c r="E43" s="26"/>
      <c r="F43" s="26"/>
      <c r="G43" s="26"/>
      <c r="H43" s="26"/>
      <c r="I43" s="26"/>
      <c r="J43" s="28"/>
      <c r="K43" s="28"/>
      <c r="L43" s="27"/>
      <c r="M43" s="28"/>
    </row>
    <row r="44" spans="1:13" ht="18.75" customHeight="1">
      <c r="A44" s="21">
        <v>15</v>
      </c>
      <c r="B44" s="21"/>
      <c r="C44" s="29" t="str">
        <f>IFERROR(VLOOKUP($A44,入力シート!$A$16:$AJ$626,30,0),"")</f>
        <v>栄アーティスティックスイミングクラブ</v>
      </c>
      <c r="D44" s="29" t="str">
        <f>IFERROR(VLOOKUP($A44,入力シート!$A$16:$AJ$626,32,0),"")</f>
        <v>ななみ/はるか</v>
      </c>
      <c r="E44" s="26"/>
      <c r="F44" s="26">
        <f>IFERROR(VLOOKUP($A44,入力シート!$A$16:$AJ$626,34,0),"")</f>
        <v>29.971799999999998</v>
      </c>
      <c r="G44" s="26"/>
      <c r="H44" s="26">
        <f>IFERROR(VLOOKUP($A44,入力シート!$A$16:$AJ$626,35,0),"")</f>
        <v>41.25</v>
      </c>
      <c r="I44" s="26"/>
      <c r="J44" s="28">
        <f>IFERROR(VLOOKUP($A44,入力シート!$A$16:$AJ$626,27,0),"")</f>
        <v>2</v>
      </c>
      <c r="K44" s="28">
        <f>IFERROR(VLOOKUP($A44,入力シート!$A$16:$AJ$626,36,0),"")</f>
        <v>0</v>
      </c>
      <c r="L44" s="27"/>
      <c r="M44" s="28">
        <f>IFERROR(VLOOKUP($A44,入力シート!$A$16:$AJ$626,28,0),"")</f>
        <v>69.221800000000002</v>
      </c>
    </row>
    <row r="45" spans="1:13" ht="18.75" customHeight="1">
      <c r="A45" s="21"/>
      <c r="B45" s="21"/>
      <c r="C45" s="29"/>
      <c r="D45" s="29" t="str">
        <f>IFERROR(VLOOKUP($A44,入力シート!$A$16:$AJ$626,33,0),"")</f>
        <v>来藤らんらん/若藤わかな</v>
      </c>
      <c r="E45" s="26"/>
      <c r="F45" s="26"/>
      <c r="G45" s="26"/>
      <c r="H45" s="26"/>
      <c r="I45" s="26"/>
      <c r="J45" s="28"/>
      <c r="K45" s="28"/>
      <c r="L45" s="27"/>
      <c r="M45" s="28"/>
    </row>
    <row r="46" spans="1:13" ht="18.75" customHeight="1">
      <c r="A46" s="21">
        <v>16</v>
      </c>
      <c r="B46" s="24"/>
      <c r="C46" s="29" t="str">
        <f>IFERROR(VLOOKUP($A46,入力シート!$A$16:$AJ$626,30,0),"")</f>
        <v/>
      </c>
      <c r="D46" s="29" t="str">
        <f>IFERROR(VLOOKUP($A46,入力シート!$A$16:$AJ$626,32,0),"")</f>
        <v/>
      </c>
      <c r="E46" s="26"/>
      <c r="F46" s="26" t="str">
        <f>IFERROR(VLOOKUP($A46,入力シート!$A$16:$AJ$626,34,0),"")</f>
        <v/>
      </c>
      <c r="G46" s="26"/>
      <c r="H46" s="26" t="str">
        <f>IFERROR(VLOOKUP($A46,入力シート!$A$16:$AJ$626,35,0),"")</f>
        <v/>
      </c>
      <c r="I46" s="26"/>
      <c r="J46" s="28" t="str">
        <f>IFERROR(VLOOKUP($A46,入力シート!$A$16:$AJ$626,27,0),"")</f>
        <v/>
      </c>
      <c r="K46" s="28" t="str">
        <f>IFERROR(VLOOKUP($A46,入力シート!$A$16:$AJ$626,36,0),"")</f>
        <v/>
      </c>
      <c r="L46" s="27"/>
      <c r="M46" s="28" t="str">
        <f>IFERROR(VLOOKUP($A46,入力シート!$A$16:$AJ$626,28,0),"")</f>
        <v/>
      </c>
    </row>
    <row r="47" spans="1:13" ht="18.75" customHeight="1">
      <c r="A47" s="21"/>
      <c r="B47" s="24"/>
      <c r="C47" s="29"/>
      <c r="D47" s="29" t="str">
        <f>IFERROR(VLOOKUP($A46,入力シート!$A$16:$AJ$626,33,0),"")</f>
        <v/>
      </c>
      <c r="E47" s="26"/>
      <c r="F47" s="26"/>
      <c r="G47" s="26"/>
      <c r="H47" s="26"/>
      <c r="I47" s="26"/>
      <c r="J47" s="28"/>
      <c r="K47" s="28"/>
      <c r="L47" s="27"/>
      <c r="M47" s="28"/>
    </row>
    <row r="48" spans="1:13">
      <c r="A48" s="21">
        <v>17</v>
      </c>
      <c r="C48" s="29" t="str">
        <f>IFERROR(VLOOKUP($A48,入力シート!$A$16:$AJ$626,30,0),"")</f>
        <v/>
      </c>
      <c r="D48" s="29" t="str">
        <f>IFERROR(VLOOKUP($A48,入力シート!$A$16:$AJ$626,32,0),"")</f>
        <v/>
      </c>
      <c r="E48" s="26"/>
      <c r="F48" s="26" t="str">
        <f>IFERROR(VLOOKUP($A48,入力シート!$A$16:$AJ$626,34,0),"")</f>
        <v/>
      </c>
      <c r="G48" s="26"/>
      <c r="H48" s="26" t="str">
        <f>IFERROR(VLOOKUP($A48,入力シート!$A$16:$AJ$626,35,0),"")</f>
        <v/>
      </c>
      <c r="I48" s="26"/>
      <c r="J48" s="28" t="str">
        <f>IFERROR(VLOOKUP($A48,入力シート!$A$16:$AJ$626,27,0),"")</f>
        <v/>
      </c>
      <c r="K48" s="28" t="str">
        <f>IFERROR(VLOOKUP($A48,入力シート!$A$16:$AJ$626,36,0),"")</f>
        <v/>
      </c>
      <c r="L48" s="27"/>
      <c r="M48" s="28" t="str">
        <f>IFERROR(VLOOKUP($A48,入力シート!$A$16:$AJ$626,28,0),"")</f>
        <v/>
      </c>
    </row>
    <row r="49" spans="1:13">
      <c r="A49" s="21"/>
      <c r="C49" s="29"/>
      <c r="D49" s="29" t="str">
        <f>IFERROR(VLOOKUP($A48,入力シート!$A$16:$AJ$626,33,0),"")</f>
        <v/>
      </c>
      <c r="E49" s="26"/>
      <c r="F49" s="26"/>
      <c r="G49" s="26"/>
      <c r="H49" s="26"/>
      <c r="I49" s="26"/>
      <c r="J49" s="28"/>
      <c r="K49" s="28"/>
      <c r="L49" s="27"/>
      <c r="M49" s="28"/>
    </row>
    <row r="50" spans="1:13">
      <c r="A50" s="21">
        <v>18</v>
      </c>
      <c r="C50" s="29" t="str">
        <f>IFERROR(VLOOKUP($A50,入力シート!$A$16:$AJ$626,30,0),"")</f>
        <v>道頓堀アーティスティックスイミングクラブ</v>
      </c>
      <c r="D50" s="29" t="str">
        <f>IFERROR(VLOOKUP($A50,入力シート!$A$16:$AJ$626,32,0),"")</f>
        <v>松藤まりな/山藤やくみ</v>
      </c>
      <c r="E50" s="26"/>
      <c r="F50" s="26">
        <f>IFERROR(VLOOKUP($A50,入力シート!$A$16:$AJ$626,34,0),"")</f>
        <v>29.846799999999998</v>
      </c>
      <c r="G50" s="26"/>
      <c r="H50" s="26">
        <f>IFERROR(VLOOKUP($A50,入力シート!$A$16:$AJ$626,35,0),"")</f>
        <v>41.25</v>
      </c>
      <c r="I50" s="26"/>
      <c r="J50" s="28">
        <f>IFERROR(VLOOKUP($A50,入力シート!$A$16:$AJ$626,27,0),"")</f>
        <v>2</v>
      </c>
      <c r="K50" s="28">
        <f>IFERROR(VLOOKUP($A50,入力シート!$A$16:$AJ$626,36,0),"")</f>
        <v>0</v>
      </c>
      <c r="L50" s="27"/>
      <c r="M50" s="28">
        <f>IFERROR(VLOOKUP($A50,入力シート!$A$16:$AJ$626,28,0),"")</f>
        <v>69.096800000000002</v>
      </c>
    </row>
    <row r="51" spans="1:13">
      <c r="A51" s="21"/>
      <c r="C51" s="29"/>
      <c r="D51" s="29" t="str">
        <f>IFERROR(VLOOKUP($A50,入力シート!$A$16:$AJ$626,33,0),"")</f>
        <v>来藤らんらん/若藤わかな</v>
      </c>
      <c r="E51" s="26"/>
      <c r="F51" s="26"/>
      <c r="G51" s="26"/>
      <c r="H51" s="26"/>
      <c r="I51" s="26"/>
      <c r="J51" s="28"/>
      <c r="K51" s="28"/>
      <c r="L51" s="27"/>
      <c r="M51" s="28"/>
    </row>
    <row r="52" spans="1:13">
      <c r="A52" s="21">
        <v>19</v>
      </c>
      <c r="C52" s="29" t="str">
        <f>IFERROR(VLOOKUP($A52,入力シート!$A$16:$AJ$626,30,0),"")</f>
        <v>関東アーティスティックスイミングクラブ</v>
      </c>
      <c r="D52" s="29" t="str">
        <f>IFERROR(VLOOKUP($A52,入力シート!$A$16:$AJ$626,32,0),"")</f>
        <v>安藤あいり/加藤かみら/佐藤さゆり/高藤たみこ/内藤ななみ/花藤はるか/松藤まりな/山藤やくみ</v>
      </c>
      <c r="E52" s="26"/>
      <c r="F52" s="26">
        <f>IFERROR(VLOOKUP($A52,入力シート!$A$16:$AJ$626,34,0),"")</f>
        <v>30.346799999999998</v>
      </c>
      <c r="G52" s="26"/>
      <c r="H52" s="26">
        <f>IFERROR(VLOOKUP($A52,入力シート!$A$16:$AJ$626,35,0),"")</f>
        <v>41.25</v>
      </c>
      <c r="I52" s="26"/>
      <c r="J52" s="28">
        <f>IFERROR(VLOOKUP($A52,入力シート!$A$16:$AJ$626,27,0),"")</f>
        <v>2</v>
      </c>
      <c r="K52" s="28">
        <f>IFERROR(VLOOKUP($A52,入力シート!$A$16:$AJ$626,36,0),"")</f>
        <v>1</v>
      </c>
      <c r="L52" s="27"/>
      <c r="M52" s="28">
        <f>IFERROR(VLOOKUP($A52,入力シート!$A$16:$AJ$626,28,0),"")</f>
        <v>68.596800000000002</v>
      </c>
    </row>
    <row r="53" spans="1:13">
      <c r="A53" s="21"/>
      <c r="C53" s="29"/>
      <c r="D53" s="29" t="str">
        <f>IFERROR(VLOOKUP($A52,入力シート!$A$16:$AJ$626,33,0),"")</f>
        <v>来藤らんらん/若藤わかな</v>
      </c>
      <c r="E53" s="26"/>
      <c r="F53" s="26"/>
      <c r="G53" s="26"/>
      <c r="H53" s="26"/>
      <c r="I53" s="26"/>
      <c r="J53" s="28"/>
      <c r="K53" s="28"/>
      <c r="L53" s="27"/>
      <c r="M53" s="28"/>
    </row>
    <row r="54" spans="1:13">
      <c r="A54" s="21">
        <v>20</v>
      </c>
      <c r="C54" s="29" t="str">
        <f>IFERROR(VLOOKUP($A54,入力シート!$A$16:$AJ$626,30,0),"")</f>
        <v/>
      </c>
      <c r="D54" s="29" t="str">
        <f>IFERROR(VLOOKUP($A54,入力シート!$A$16:$AJ$626,32,0),"")</f>
        <v/>
      </c>
      <c r="E54" s="26"/>
      <c r="F54" s="26" t="str">
        <f>IFERROR(VLOOKUP($A54,入力シート!$A$16:$AJ$626,34,0),"")</f>
        <v/>
      </c>
      <c r="G54" s="26"/>
      <c r="H54" s="26" t="str">
        <f>IFERROR(VLOOKUP($A54,入力シート!$A$16:$AJ$626,35,0),"")</f>
        <v/>
      </c>
      <c r="I54" s="26"/>
      <c r="J54" s="28" t="str">
        <f>IFERROR(VLOOKUP($A54,入力シート!$A$16:$AJ$626,27,0),"")</f>
        <v/>
      </c>
      <c r="K54" s="28" t="str">
        <f>IFERROR(VLOOKUP($A54,入力シート!$A$16:$AJ$626,36,0),"")</f>
        <v/>
      </c>
      <c r="L54" s="27"/>
      <c r="M54" s="28" t="str">
        <f>IFERROR(VLOOKUP($A54,入力シート!$A$16:$AJ$626,28,0),"")</f>
        <v/>
      </c>
    </row>
    <row r="55" spans="1:13">
      <c r="C55" s="29" t="str">
        <f>IFERROR(VLOOKUP($A55,入力シート!$A$16:$AJ$626,31,0),"")</f>
        <v/>
      </c>
      <c r="D55" s="29" t="str">
        <f>IFERROR(VLOOKUP($A54,入力シート!$A$16:$AJ$626,33,0),"")</f>
        <v/>
      </c>
      <c r="E55" s="26"/>
      <c r="F55" s="26" t="str">
        <f>IFERROR(VLOOKUP($A55,入力シート!$A$16:$AJ$626,34,0),"")</f>
        <v/>
      </c>
      <c r="G55" s="26"/>
      <c r="H55" s="26" t="str">
        <f>IFERROR(VLOOKUP($A55,入力シート!$A$16:$AJ$626,35,0),"")</f>
        <v/>
      </c>
      <c r="I55" s="26"/>
      <c r="J55" s="28" t="str">
        <f>IFERROR(VLOOKUP($A55,入力シート!$A$16:$AJ$626,27,0),"")</f>
        <v/>
      </c>
      <c r="K55" s="28" t="str">
        <f>IFERROR(VLOOKUP($A55,入力シート!$A$16:$AJ$626,27,0),"")</f>
        <v/>
      </c>
      <c r="L55" s="27"/>
      <c r="M55" s="28" t="str">
        <f>IFERROR(VLOOKUP($A55,入力シート!$A$16:$AJ$626,28,0),"")</f>
        <v/>
      </c>
    </row>
    <row r="56" spans="1:13">
      <c r="C56" s="32" t="str">
        <f>IFERROR(VLOOKUP($A56,入力シート!$A$16:$AJ$626,31,0),"")</f>
        <v/>
      </c>
      <c r="D56" s="32"/>
      <c r="E56" s="32"/>
      <c r="F56" s="32" t="str">
        <f>IFERROR(VLOOKUP($A56,入力シート!$A$16:$AJ$626,34,0),"")</f>
        <v/>
      </c>
      <c r="G56" s="32"/>
      <c r="H56" s="32" t="str">
        <f>IFERROR(VLOOKUP($A56,入力シート!$A$16:$AJ$626,35,0),"")</f>
        <v/>
      </c>
      <c r="I56" s="32"/>
      <c r="J56" s="33" t="str">
        <f>IFERROR(VLOOKUP($A56,入力シート!$A$16:$AJ$626,27,0),"")</f>
        <v/>
      </c>
      <c r="K56" s="33" t="str">
        <f>IFERROR(VLOOKUP($A56,入力シート!$A$16:$AJ$626,27,0),"")</f>
        <v/>
      </c>
      <c r="L56" s="34"/>
      <c r="M56" s="33" t="str">
        <f>IFERROR(VLOOKUP($A56,入力シート!$A$16:$AJ$626,28,0),"")</f>
        <v/>
      </c>
    </row>
    <row r="57" spans="1:13">
      <c r="C57" s="24" t="str">
        <f>IFERROR(VLOOKUP($A57,入力シート!$A$16:$AJ$626,31,0),"")</f>
        <v/>
      </c>
      <c r="D57" s="24"/>
      <c r="E57" s="24"/>
      <c r="F57" s="24" t="str">
        <f>IFERROR(VLOOKUP($A57,入力シート!$A$16:$AJ$626,34,0),"")</f>
        <v/>
      </c>
      <c r="G57" s="24"/>
      <c r="H57" s="24" t="str">
        <f>IFERROR(VLOOKUP($A57,入力シート!$A$16:$AJ$626,35,0),"")</f>
        <v/>
      </c>
      <c r="I57" s="24"/>
      <c r="J57" s="31" t="str">
        <f>IFERROR(VLOOKUP($A57,入力シート!$A$16:$AJ$626,27,0),"")</f>
        <v/>
      </c>
      <c r="K57" s="31" t="str">
        <f>IFERROR(VLOOKUP($A57,入力シート!$A$16:$AJ$626,27,0),"")</f>
        <v/>
      </c>
      <c r="M57" s="31" t="str">
        <f>IFERROR(VLOOKUP($A57,入力シート!$A$16:$AJ$626,28,0),"")</f>
        <v/>
      </c>
    </row>
  </sheetData>
  <mergeCells count="17">
    <mergeCell ref="F12:H12"/>
    <mergeCell ref="J12:L12"/>
    <mergeCell ref="F14:H14"/>
    <mergeCell ref="J14:L14"/>
    <mergeCell ref="F9:H9"/>
    <mergeCell ref="F10:H10"/>
    <mergeCell ref="F11:H11"/>
    <mergeCell ref="F13:H13"/>
    <mergeCell ref="J13:L13"/>
    <mergeCell ref="J9:M9"/>
    <mergeCell ref="J10:M10"/>
    <mergeCell ref="J11:M11"/>
    <mergeCell ref="B5:C5"/>
    <mergeCell ref="B1:C1"/>
    <mergeCell ref="B2:C2"/>
    <mergeCell ref="B3:C3"/>
    <mergeCell ref="G5:H5"/>
  </mergeCells>
  <phoneticPr fontId="1"/>
  <pageMargins left="0.7" right="0.7" top="0.75" bottom="0.75" header="0.3" footer="0.3"/>
  <pageSetup paperSize="9" scale="6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F14-C5C0-4928-9144-C6BB9CE02D92}">
  <sheetPr>
    <pageSetUpPr fitToPage="1"/>
  </sheetPr>
  <dimension ref="A1:M36"/>
  <sheetViews>
    <sheetView workbookViewId="0"/>
  </sheetViews>
  <sheetFormatPr defaultColWidth="9" defaultRowHeight="18.75"/>
  <cols>
    <col min="2" max="2" width="3" customWidth="1"/>
    <col min="3" max="3" width="33" bestFit="1" customWidth="1"/>
    <col min="4" max="4" width="2.25" bestFit="1" customWidth="1"/>
    <col min="5" max="5" width="10.25" customWidth="1"/>
    <col min="6" max="6" width="2.25" bestFit="1" customWidth="1"/>
    <col min="7" max="7" width="10.25" customWidth="1"/>
    <col min="8" max="8" width="2.25" bestFit="1" customWidth="1"/>
    <col min="9" max="10" width="10.25" customWidth="1"/>
    <col min="11" max="11" width="2" customWidth="1"/>
    <col min="12" max="12" width="10.25" customWidth="1"/>
  </cols>
  <sheetData>
    <row r="1" spans="1:13" s="39" customFormat="1">
      <c r="A1" s="39" t="s">
        <v>63</v>
      </c>
      <c r="B1" s="80" t="str">
        <f>IF(入力シート!D$1="","",入力シート!D$1)</f>
        <v>●●●</v>
      </c>
      <c r="C1" s="80"/>
    </row>
    <row r="2" spans="1:13" s="39" customFormat="1">
      <c r="A2" s="39" t="s">
        <v>66</v>
      </c>
      <c r="B2" s="80" t="str">
        <f>IF(入力シート!N$1="","",入力シート!N$1)</f>
        <v>■■■</v>
      </c>
      <c r="C2" s="80"/>
    </row>
    <row r="3" spans="1:13" s="39" customFormat="1">
      <c r="A3" s="39" t="s">
        <v>67</v>
      </c>
      <c r="B3" s="80" t="str">
        <f>IF(入力シート!V$1="","",入力シート!V$1)</f>
        <v>20XX年XX月XX日</v>
      </c>
      <c r="C3" s="80"/>
    </row>
    <row r="4" spans="1:13" s="39" customFormat="1" ht="18.75" customHeight="1">
      <c r="A4" s="40" t="s">
        <v>65</v>
      </c>
    </row>
    <row r="5" spans="1:13" s="39" customFormat="1" ht="18.75" customHeight="1">
      <c r="A5" s="39" t="s">
        <v>64</v>
      </c>
      <c r="B5" s="80" t="str">
        <f>IF(入力シート!D$4="種目を選択","",入力シート!D$4)</f>
        <v>ミックスデュエット　フリー</v>
      </c>
      <c r="C5" s="80"/>
      <c r="G5" s="39" t="s">
        <v>170</v>
      </c>
      <c r="H5" s="80" t="str">
        <f>IF(入力シート!D$3="年齢区分を選択","",入力シート!D$3)</f>
        <v/>
      </c>
      <c r="I5" s="80"/>
      <c r="J5" s="80"/>
    </row>
    <row r="6" spans="1:13" s="39" customFormat="1" ht="9.75" customHeight="1">
      <c r="B6" s="63"/>
      <c r="C6" s="63"/>
    </row>
    <row r="7" spans="1:13" s="39" customFormat="1" ht="18.75" customHeight="1">
      <c r="A7" s="39" t="s">
        <v>68</v>
      </c>
      <c r="C7" s="41"/>
    </row>
    <row r="8" spans="1:13" s="39" customFormat="1" ht="18.75" customHeight="1">
      <c r="B8" s="39" t="s">
        <v>69</v>
      </c>
      <c r="C8" s="37"/>
      <c r="D8" s="37"/>
      <c r="E8" s="39" t="s">
        <v>70</v>
      </c>
      <c r="I8" s="37" t="s">
        <v>71</v>
      </c>
      <c r="L8" s="37"/>
    </row>
    <row r="9" spans="1:13" s="39" customFormat="1" ht="18.75" customHeight="1">
      <c r="A9" s="35">
        <v>1</v>
      </c>
      <c r="B9" s="35"/>
      <c r="C9" s="36"/>
      <c r="D9" s="38">
        <v>1</v>
      </c>
      <c r="E9" s="87"/>
      <c r="F9" s="81"/>
      <c r="G9" s="81"/>
      <c r="H9" s="35">
        <v>1</v>
      </c>
      <c r="I9" s="84" t="s">
        <v>115</v>
      </c>
      <c r="J9" s="85"/>
      <c r="K9" s="85"/>
      <c r="L9" s="86"/>
      <c r="M9" s="37"/>
    </row>
    <row r="10" spans="1:13" s="39" customFormat="1">
      <c r="A10" s="35">
        <v>2</v>
      </c>
      <c r="B10" s="35"/>
      <c r="C10" s="36"/>
      <c r="D10" s="38">
        <v>2</v>
      </c>
      <c r="E10" s="87"/>
      <c r="F10" s="81"/>
      <c r="G10" s="81"/>
      <c r="H10" s="35">
        <v>2</v>
      </c>
      <c r="I10" s="84" t="s">
        <v>115</v>
      </c>
      <c r="J10" s="85"/>
      <c r="K10" s="85"/>
      <c r="L10" s="86"/>
    </row>
    <row r="11" spans="1:13" s="39" customFormat="1">
      <c r="A11" s="35">
        <v>3</v>
      </c>
      <c r="B11" s="35"/>
      <c r="C11" s="36"/>
      <c r="D11" s="38">
        <v>3</v>
      </c>
      <c r="E11" s="87"/>
      <c r="F11" s="81"/>
      <c r="G11" s="81"/>
      <c r="H11" s="35">
        <v>3</v>
      </c>
      <c r="I11" s="84" t="s">
        <v>115</v>
      </c>
      <c r="J11" s="85"/>
      <c r="K11" s="85"/>
      <c r="L11" s="86"/>
    </row>
    <row r="12" spans="1:13" s="39" customFormat="1">
      <c r="A12" s="35">
        <v>4</v>
      </c>
      <c r="B12" s="35"/>
      <c r="C12" s="36"/>
      <c r="D12" s="38">
        <v>4</v>
      </c>
      <c r="E12" s="87"/>
      <c r="F12" s="81"/>
      <c r="G12" s="81"/>
      <c r="H12" s="37"/>
      <c r="I12" s="82"/>
      <c r="J12" s="82"/>
      <c r="K12" s="82"/>
    </row>
    <row r="13" spans="1:13" s="39" customFormat="1">
      <c r="A13" s="35">
        <v>5</v>
      </c>
      <c r="B13" s="35"/>
      <c r="C13" s="36"/>
      <c r="D13" s="38">
        <v>5</v>
      </c>
      <c r="E13" s="87"/>
      <c r="F13" s="81"/>
      <c r="G13" s="81"/>
      <c r="H13" s="37"/>
      <c r="I13" s="82"/>
      <c r="J13" s="82"/>
      <c r="K13" s="82"/>
    </row>
    <row r="14" spans="1:13" ht="9.6" customHeight="1">
      <c r="A14" s="21"/>
      <c r="B14" s="21"/>
      <c r="C14" s="24"/>
      <c r="D14" s="20"/>
      <c r="E14" s="83"/>
      <c r="F14" s="83"/>
      <c r="G14" s="83"/>
      <c r="H14" s="24"/>
      <c r="I14" s="83"/>
      <c r="J14" s="83"/>
      <c r="K14" s="83"/>
    </row>
    <row r="15" spans="1:13" ht="18.75" customHeight="1">
      <c r="A15" s="25" t="s">
        <v>58</v>
      </c>
      <c r="B15" s="25"/>
      <c r="C15" s="25" t="s">
        <v>59</v>
      </c>
      <c r="D15" s="25"/>
      <c r="E15" s="25" t="s">
        <v>60</v>
      </c>
      <c r="F15" s="25"/>
      <c r="G15" s="25" t="s">
        <v>61</v>
      </c>
      <c r="H15" s="25"/>
      <c r="I15" s="25" t="s">
        <v>73</v>
      </c>
      <c r="J15" s="25" t="s">
        <v>72</v>
      </c>
      <c r="K15" s="25"/>
      <c r="L15" s="25" t="s">
        <v>62</v>
      </c>
    </row>
    <row r="16" spans="1:13" ht="18.75" customHeight="1">
      <c r="A16" s="23">
        <v>1</v>
      </c>
      <c r="B16" s="23"/>
      <c r="C16" s="26" t="str">
        <f>IFERROR(VLOOKUP($A16,入力シート!$A$16:$AJ$626,31,0),"")</f>
        <v>神奈川アーティスティックスイミングクラブA</v>
      </c>
      <c r="D16" s="26"/>
      <c r="E16" s="26">
        <f>IFERROR(VLOOKUP($A16,入力シート!$A$16:$AJ$626,34,0),"")</f>
        <v>33.169099999999993</v>
      </c>
      <c r="F16" s="26"/>
      <c r="G16" s="26">
        <f>IFERROR(VLOOKUP($A16,入力シート!$A$16:$AJ$626,35,0),"")</f>
        <v>41.25</v>
      </c>
      <c r="H16" s="26"/>
      <c r="I16" s="28">
        <f>IFERROR(VLOOKUP($A16,入力シート!$A$16:$AJ$626,27,0),"")</f>
        <v>0</v>
      </c>
      <c r="J16" s="28">
        <f>IFERROR(VLOOKUP($A16,入力シート!$A$16:$AJ$626,36,0),"")</f>
        <v>1</v>
      </c>
      <c r="K16" s="27"/>
      <c r="L16" s="28">
        <f>IFERROR(VLOOKUP($A16,入力シート!$A$16:$AJ$626,28,0),"")</f>
        <v>73.419099999999986</v>
      </c>
    </row>
    <row r="17" spans="1:12">
      <c r="A17" s="21">
        <v>2</v>
      </c>
      <c r="B17" s="21"/>
      <c r="C17" s="26" t="str">
        <f>IFERROR(VLOOKUP($A17,入力シート!$A$16:$AJ$626,31,0),"")</f>
        <v>世田谷アーティスティックスイミングクラブA</v>
      </c>
      <c r="D17" s="26"/>
      <c r="E17" s="26">
        <f>IFERROR(VLOOKUP($A17,入力シート!$A$16:$AJ$626,34,0),"")</f>
        <v>30.284299999999998</v>
      </c>
      <c r="F17" s="26"/>
      <c r="G17" s="26">
        <f>IFERROR(VLOOKUP($A17,入力シート!$A$16:$AJ$626,35,0),"")</f>
        <v>41.25</v>
      </c>
      <c r="H17" s="26"/>
      <c r="I17" s="28">
        <f>IFERROR(VLOOKUP($A17,入力シート!$A$16:$AJ$626,27,0),"")</f>
        <v>0</v>
      </c>
      <c r="J17" s="28">
        <f>IFERROR(VLOOKUP($A17,入力シート!$A$16:$AJ$626,36,0),"")</f>
        <v>0</v>
      </c>
      <c r="K17" s="27"/>
      <c r="L17" s="28">
        <f>IFERROR(VLOOKUP($A17,入力シート!$A$16:$AJ$626,28,0),"")</f>
        <v>71.534300000000002</v>
      </c>
    </row>
    <row r="18" spans="1:12" ht="18.75" customHeight="1">
      <c r="A18" s="21">
        <v>3</v>
      </c>
      <c r="B18" s="21"/>
      <c r="C18" s="26" t="str">
        <f>IFERROR(VLOOKUP($A18,入力シート!$A$16:$AJ$626,31,0),"")</f>
        <v>下アーティスティックスイミングクラブA</v>
      </c>
      <c r="D18" s="26"/>
      <c r="E18" s="26">
        <f>IFERROR(VLOOKUP($A18,入力シート!$A$16:$AJ$626,34,0),"")</f>
        <v>30.159299999999998</v>
      </c>
      <c r="F18" s="26"/>
      <c r="G18" s="26">
        <f>IFERROR(VLOOKUP($A18,入力シート!$A$16:$AJ$626,35,0),"")</f>
        <v>41.25</v>
      </c>
      <c r="H18" s="26"/>
      <c r="I18" s="28">
        <f>IFERROR(VLOOKUP($A18,入力シート!$A$16:$AJ$626,27,0),"")</f>
        <v>0</v>
      </c>
      <c r="J18" s="28">
        <f>IFERROR(VLOOKUP($A18,入力シート!$A$16:$AJ$626,36,0),"")</f>
        <v>0</v>
      </c>
      <c r="K18" s="27"/>
      <c r="L18" s="28">
        <f>IFERROR(VLOOKUP($A18,入力シート!$A$16:$AJ$626,28,0),"")</f>
        <v>71.409300000000002</v>
      </c>
    </row>
    <row r="19" spans="1:12" ht="18.75" customHeight="1">
      <c r="A19" s="21">
        <v>4</v>
      </c>
      <c r="B19" s="21"/>
      <c r="C19" s="26" t="str">
        <f>IFERROR(VLOOKUP($A19,入力シート!$A$16:$AJ$626,31,0),"")</f>
        <v>柏アーティスティックスイミングクラブA</v>
      </c>
      <c r="D19" s="26"/>
      <c r="E19" s="26">
        <f>IFERROR(VLOOKUP($A19,入力シート!$A$16:$AJ$626,34,0),"")</f>
        <v>30.096799999999998</v>
      </c>
      <c r="F19" s="26"/>
      <c r="G19" s="26">
        <f>IFERROR(VLOOKUP($A19,入力シート!$A$16:$AJ$626,35,0),"")</f>
        <v>41.25</v>
      </c>
      <c r="H19" s="26"/>
      <c r="I19" s="28">
        <f>IFERROR(VLOOKUP($A19,入力シート!$A$16:$AJ$626,27,0),"")</f>
        <v>0</v>
      </c>
      <c r="J19" s="28">
        <f>IFERROR(VLOOKUP($A19,入力シート!$A$16:$AJ$626,36,0),"")</f>
        <v>0</v>
      </c>
      <c r="K19" s="27"/>
      <c r="L19" s="28">
        <f>IFERROR(VLOOKUP($A19,入力シート!$A$16:$AJ$626,28,0),"")</f>
        <v>71.346800000000002</v>
      </c>
    </row>
    <row r="20" spans="1:12">
      <c r="A20" s="21">
        <v>5</v>
      </c>
      <c r="B20" s="21"/>
      <c r="C20" s="26" t="str">
        <f>IFERROR(VLOOKUP($A20,入力シート!$A$16:$AJ$626,31,0),"")</f>
        <v>博多アーティスティックスイミングクラブA</v>
      </c>
      <c r="D20" s="26"/>
      <c r="E20" s="26">
        <f>IFERROR(VLOOKUP($A20,入力シート!$A$16:$AJ$626,34,0),"")</f>
        <v>29.971799999999998</v>
      </c>
      <c r="F20" s="26"/>
      <c r="G20" s="26">
        <f>IFERROR(VLOOKUP($A20,入力シート!$A$16:$AJ$626,35,0),"")</f>
        <v>41.25</v>
      </c>
      <c r="H20" s="26"/>
      <c r="I20" s="28">
        <f>IFERROR(VLOOKUP($A20,入力シート!$A$16:$AJ$626,27,0),"")</f>
        <v>0</v>
      </c>
      <c r="J20" s="28">
        <f>IFERROR(VLOOKUP($A20,入力シート!$A$16:$AJ$626,36,0),"")</f>
        <v>0</v>
      </c>
      <c r="K20" s="27"/>
      <c r="L20" s="28">
        <f>IFERROR(VLOOKUP($A20,入力シート!$A$16:$AJ$626,28,0),"")</f>
        <v>71.221800000000002</v>
      </c>
    </row>
    <row r="21" spans="1:12" ht="18.75" customHeight="1">
      <c r="A21" s="21">
        <v>6</v>
      </c>
      <c r="B21" s="21"/>
      <c r="C21" s="26" t="str">
        <f>IFERROR(VLOOKUP($A21,入力シート!$A$16:$AJ$626,31,0),"")</f>
        <v/>
      </c>
      <c r="D21" s="26"/>
      <c r="E21" s="26" t="str">
        <f>IFERROR(VLOOKUP($A21,入力シート!$A$16:$AJ$626,34,0),"")</f>
        <v/>
      </c>
      <c r="F21" s="26"/>
      <c r="G21" s="26" t="str">
        <f>IFERROR(VLOOKUP($A21,入力シート!$A$16:$AJ$626,35,0),"")</f>
        <v/>
      </c>
      <c r="H21" s="26"/>
      <c r="I21" s="28" t="str">
        <f>IFERROR(VLOOKUP($A21,入力シート!$A$16:$AJ$626,27,0),"")</f>
        <v/>
      </c>
      <c r="J21" s="28" t="str">
        <f>IFERROR(VLOOKUP($A21,入力シート!$A$16:$AJ$626,36,0),"")</f>
        <v/>
      </c>
      <c r="K21" s="27"/>
      <c r="L21" s="28" t="str">
        <f>IFERROR(VLOOKUP($A21,入力シート!$A$16:$AJ$626,28,0),"")</f>
        <v/>
      </c>
    </row>
    <row r="22" spans="1:12">
      <c r="A22" s="21">
        <v>7</v>
      </c>
      <c r="B22" s="21"/>
      <c r="C22" s="26" t="str">
        <f>IFERROR(VLOOKUP($A22,入力シート!$A$16:$AJ$626,31,0),"")</f>
        <v/>
      </c>
      <c r="D22" s="26"/>
      <c r="E22" s="26" t="str">
        <f>IFERROR(VLOOKUP($A22,入力シート!$A$16:$AJ$626,34,0),"")</f>
        <v/>
      </c>
      <c r="F22" s="26"/>
      <c r="G22" s="26" t="str">
        <f>IFERROR(VLOOKUP($A22,入力シート!$A$16:$AJ$626,35,0),"")</f>
        <v/>
      </c>
      <c r="H22" s="26"/>
      <c r="I22" s="28" t="str">
        <f>IFERROR(VLOOKUP($A22,入力シート!$A$16:$AJ$626,27,0),"")</f>
        <v/>
      </c>
      <c r="J22" s="28" t="str">
        <f>IFERROR(VLOOKUP($A22,入力シート!$A$16:$AJ$626,36,0),"")</f>
        <v/>
      </c>
      <c r="K22" s="27"/>
      <c r="L22" s="28" t="str">
        <f>IFERROR(VLOOKUP($A22,入力シート!$A$16:$AJ$626,28,0),"")</f>
        <v/>
      </c>
    </row>
    <row r="23" spans="1:12" ht="18.75" customHeight="1">
      <c r="A23" s="21">
        <v>8</v>
      </c>
      <c r="B23" s="21"/>
      <c r="C23" s="26" t="str">
        <f>IFERROR(VLOOKUP($A23,入力シート!$A$16:$AJ$626,31,0),"")</f>
        <v>信州アーティスティックスイミングクラブA</v>
      </c>
      <c r="D23" s="26"/>
      <c r="E23" s="26">
        <f>IFERROR(VLOOKUP($A23,入力シート!$A$16:$AJ$626,34,0),"")</f>
        <v>29.784299999999998</v>
      </c>
      <c r="F23" s="26"/>
      <c r="G23" s="26">
        <f>IFERROR(VLOOKUP($A23,入力シート!$A$16:$AJ$626,35,0),"")</f>
        <v>41.25</v>
      </c>
      <c r="H23" s="26"/>
      <c r="I23" s="28">
        <f>IFERROR(VLOOKUP($A23,入力シート!$A$16:$AJ$626,27,0),"")</f>
        <v>0</v>
      </c>
      <c r="J23" s="28">
        <f>IFERROR(VLOOKUP($A23,入力シート!$A$16:$AJ$626,36,0),"")</f>
        <v>0</v>
      </c>
      <c r="K23" s="27"/>
      <c r="L23" s="28">
        <f>IFERROR(VLOOKUP($A23,入力シート!$A$16:$AJ$626,28,0),"")</f>
        <v>71.034300000000002</v>
      </c>
    </row>
    <row r="24" spans="1:12" ht="18.75" customHeight="1">
      <c r="A24" s="21">
        <v>9</v>
      </c>
      <c r="B24" s="21"/>
      <c r="C24" s="26" t="str">
        <f>IFERROR(VLOOKUP($A24,入力シート!$A$16:$AJ$626,31,0),"")</f>
        <v>筑波アーティスティックスイミングクラブA</v>
      </c>
      <c r="D24" s="26"/>
      <c r="E24" s="26">
        <f>IFERROR(VLOOKUP($A24,入力シート!$A$16:$AJ$626,34,0),"")</f>
        <v>30.034299999999998</v>
      </c>
      <c r="F24" s="26"/>
      <c r="G24" s="26">
        <f>IFERROR(VLOOKUP($A24,入力シート!$A$16:$AJ$626,35,0),"")</f>
        <v>41.25</v>
      </c>
      <c r="H24" s="26"/>
      <c r="I24" s="28">
        <f>IFERROR(VLOOKUP($A24,入力シート!$A$16:$AJ$626,27,0),"")</f>
        <v>0</v>
      </c>
      <c r="J24" s="28">
        <f>IFERROR(VLOOKUP($A24,入力シート!$A$16:$AJ$626,36,0),"")</f>
        <v>1</v>
      </c>
      <c r="K24" s="27"/>
      <c r="L24" s="28">
        <f>IFERROR(VLOOKUP($A24,入力シート!$A$16:$AJ$626,28,0),"")</f>
        <v>70.284300000000002</v>
      </c>
    </row>
    <row r="25" spans="1:12" ht="18.75" customHeight="1">
      <c r="A25" s="21">
        <v>10</v>
      </c>
      <c r="B25" s="21"/>
      <c r="C25" s="26" t="str">
        <f>IFERROR(VLOOKUP($A25,入力シート!$A$16:$AJ$626,31,0),"")</f>
        <v>藤枝アーティスティックスイミングクラブA</v>
      </c>
      <c r="D25" s="26"/>
      <c r="E25" s="26">
        <f>IFERROR(VLOOKUP($A25,入力シート!$A$16:$AJ$626,34,0),"")</f>
        <v>30.013499999999997</v>
      </c>
      <c r="F25" s="26"/>
      <c r="G25" s="26">
        <f>IFERROR(VLOOKUP($A25,入力シート!$A$16:$AJ$626,35,0),"")</f>
        <v>41.25</v>
      </c>
      <c r="H25" s="26"/>
      <c r="I25" s="28">
        <f>IFERROR(VLOOKUP($A25,入力シート!$A$16:$AJ$626,27,0),"")</f>
        <v>0</v>
      </c>
      <c r="J25" s="28">
        <f>IFERROR(VLOOKUP($A25,入力シート!$A$16:$AJ$626,36,0),"")</f>
        <v>1</v>
      </c>
      <c r="K25" s="27"/>
      <c r="L25" s="28">
        <f>IFERROR(VLOOKUP($A25,入力シート!$A$16:$AJ$626,28,0),"")</f>
        <v>70.263499999999993</v>
      </c>
    </row>
    <row r="26" spans="1:12">
      <c r="A26" s="21">
        <v>11</v>
      </c>
      <c r="B26" s="21"/>
      <c r="C26" s="26" t="str">
        <f>IFERROR(VLOOKUP($A26,入力シート!$A$16:$AJ$626,31,0),"")</f>
        <v>宇治アーティスティックスイミングクラブA</v>
      </c>
      <c r="D26" s="26"/>
      <c r="E26" s="26">
        <f>IFERROR(VLOOKUP($A26,入力シート!$A$16:$AJ$626,34,0),"")</f>
        <v>29.971799999999998</v>
      </c>
      <c r="F26" s="26"/>
      <c r="G26" s="26">
        <f>IFERROR(VLOOKUP($A26,入力シート!$A$16:$AJ$626,35,0),"")</f>
        <v>41.25</v>
      </c>
      <c r="H26" s="26"/>
      <c r="I26" s="28">
        <f>IFERROR(VLOOKUP($A26,入力シート!$A$16:$AJ$626,27,0),"")</f>
        <v>0</v>
      </c>
      <c r="J26" s="28">
        <f>IFERROR(VLOOKUP($A26,入力シート!$A$16:$AJ$626,36,0),"")</f>
        <v>1</v>
      </c>
      <c r="K26" s="27"/>
      <c r="L26" s="28">
        <f>IFERROR(VLOOKUP($A26,入力シート!$A$16:$AJ$626,28,0),"")</f>
        <v>70.221800000000002</v>
      </c>
    </row>
    <row r="27" spans="1:12" ht="18.75" customHeight="1">
      <c r="A27" s="21">
        <v>12</v>
      </c>
      <c r="B27" s="21"/>
      <c r="C27" s="26" t="str">
        <f>IFERROR(VLOOKUP($A27,入力シート!$A$16:$AJ$626,31,0),"")</f>
        <v/>
      </c>
      <c r="D27" s="26"/>
      <c r="E27" s="26" t="str">
        <f>IFERROR(VLOOKUP($A27,入力シート!$A$16:$AJ$626,34,0),"")</f>
        <v/>
      </c>
      <c r="F27" s="26"/>
      <c r="G27" s="26" t="str">
        <f>IFERROR(VLOOKUP($A27,入力シート!$A$16:$AJ$626,35,0),"")</f>
        <v/>
      </c>
      <c r="H27" s="26"/>
      <c r="I27" s="28" t="str">
        <f>IFERROR(VLOOKUP($A27,入力シート!$A$16:$AJ$626,27,0),"")</f>
        <v/>
      </c>
      <c r="J27" s="28" t="str">
        <f>IFERROR(VLOOKUP($A27,入力シート!$A$16:$AJ$626,36,0),"")</f>
        <v/>
      </c>
      <c r="K27" s="27"/>
      <c r="L27" s="28" t="str">
        <f>IFERROR(VLOOKUP($A27,入力シート!$A$16:$AJ$626,28,0),"")</f>
        <v/>
      </c>
    </row>
    <row r="28" spans="1:12" ht="18.75" customHeight="1">
      <c r="A28" s="21">
        <v>13</v>
      </c>
      <c r="B28" s="21"/>
      <c r="C28" s="26" t="str">
        <f>IFERROR(VLOOKUP($A28,入力シート!$A$16:$AJ$626,31,0),"")</f>
        <v/>
      </c>
      <c r="D28" s="26"/>
      <c r="E28" s="26" t="str">
        <f>IFERROR(VLOOKUP($A28,入力シート!$A$16:$AJ$626,34,0),"")</f>
        <v/>
      </c>
      <c r="F28" s="26"/>
      <c r="G28" s="26" t="str">
        <f>IFERROR(VLOOKUP($A28,入力シート!$A$16:$AJ$626,35,0),"")</f>
        <v/>
      </c>
      <c r="H28" s="26"/>
      <c r="I28" s="28" t="str">
        <f>IFERROR(VLOOKUP($A28,入力シート!$A$16:$AJ$626,27,0),"")</f>
        <v/>
      </c>
      <c r="J28" s="28" t="str">
        <f>IFERROR(VLOOKUP($A28,入力シート!$A$16:$AJ$626,36,0),"")</f>
        <v/>
      </c>
      <c r="K28" s="27"/>
      <c r="L28" s="28" t="str">
        <f>IFERROR(VLOOKUP($A28,入力シート!$A$16:$AJ$626,28,0),"")</f>
        <v/>
      </c>
    </row>
    <row r="29" spans="1:12" ht="18.75" customHeight="1">
      <c r="A29" s="21">
        <v>14</v>
      </c>
      <c r="B29" s="21"/>
      <c r="C29" s="26" t="str">
        <f>IFERROR(VLOOKUP($A29,入力シート!$A$16:$AJ$626,31,0),"")</f>
        <v>埼玉アーティスティックスイミングクラブA</v>
      </c>
      <c r="D29" s="26"/>
      <c r="E29" s="26">
        <f>IFERROR(VLOOKUP($A29,入力シート!$A$16:$AJ$626,34,0),"")</f>
        <v>30.159299999999998</v>
      </c>
      <c r="F29" s="26"/>
      <c r="G29" s="26">
        <f>IFERROR(VLOOKUP($A29,入力シート!$A$16:$AJ$626,35,0),"")</f>
        <v>41.25</v>
      </c>
      <c r="H29" s="26"/>
      <c r="I29" s="28">
        <f>IFERROR(VLOOKUP($A29,入力シート!$A$16:$AJ$626,27,0),"")</f>
        <v>2</v>
      </c>
      <c r="J29" s="28">
        <f>IFERROR(VLOOKUP($A29,入力シート!$A$16:$AJ$626,36,0),"")</f>
        <v>0</v>
      </c>
      <c r="K29" s="27"/>
      <c r="L29" s="28">
        <f>IFERROR(VLOOKUP($A29,入力シート!$A$16:$AJ$626,28,0),"")</f>
        <v>69.409300000000002</v>
      </c>
    </row>
    <row r="30" spans="1:12" ht="18.75" customHeight="1">
      <c r="A30" s="21">
        <v>15</v>
      </c>
      <c r="B30" s="21"/>
      <c r="C30" s="26" t="str">
        <f>IFERROR(VLOOKUP($A30,入力シート!$A$16:$AJ$626,31,0),"")</f>
        <v>栄アーティスティックスイミングクラブA</v>
      </c>
      <c r="D30" s="26"/>
      <c r="E30" s="26">
        <f>IFERROR(VLOOKUP($A30,入力シート!$A$16:$AJ$626,34,0),"")</f>
        <v>29.971799999999998</v>
      </c>
      <c r="F30" s="26"/>
      <c r="G30" s="26">
        <f>IFERROR(VLOOKUP($A30,入力シート!$A$16:$AJ$626,35,0),"")</f>
        <v>41.25</v>
      </c>
      <c r="H30" s="26"/>
      <c r="I30" s="28">
        <f>IFERROR(VLOOKUP($A30,入力シート!$A$16:$AJ$626,27,0),"")</f>
        <v>2</v>
      </c>
      <c r="J30" s="28">
        <f>IFERROR(VLOOKUP($A30,入力シート!$A$16:$AJ$626,36,0),"")</f>
        <v>0</v>
      </c>
      <c r="K30" s="27"/>
      <c r="L30" s="28">
        <f>IFERROR(VLOOKUP($A30,入力シート!$A$16:$AJ$626,28,0),"")</f>
        <v>69.221800000000002</v>
      </c>
    </row>
    <row r="31" spans="1:12" ht="18.75" customHeight="1">
      <c r="A31" s="21">
        <v>16</v>
      </c>
      <c r="B31" s="24"/>
      <c r="C31" s="26" t="str">
        <f>IFERROR(VLOOKUP($A31,入力シート!$A$16:$AJ$626,31,0),"")</f>
        <v/>
      </c>
      <c r="D31" s="26"/>
      <c r="E31" s="26" t="str">
        <f>IFERROR(VLOOKUP($A31,入力シート!$A$16:$AJ$626,34,0),"")</f>
        <v/>
      </c>
      <c r="F31" s="26"/>
      <c r="G31" s="26" t="str">
        <f>IFERROR(VLOOKUP($A31,入力シート!$A$16:$AJ$626,35,0),"")</f>
        <v/>
      </c>
      <c r="H31" s="26"/>
      <c r="I31" s="28" t="str">
        <f>IFERROR(VLOOKUP($A31,入力シート!$A$16:$AJ$626,27,0),"")</f>
        <v/>
      </c>
      <c r="J31" s="28" t="str">
        <f>IFERROR(VLOOKUP($A31,入力シート!$A$16:$AJ$626,36,0),"")</f>
        <v/>
      </c>
      <c r="K31" s="27"/>
      <c r="L31" s="28" t="str">
        <f>IFERROR(VLOOKUP($A31,入力シート!$A$16:$AJ$626,28,0),"")</f>
        <v/>
      </c>
    </row>
    <row r="32" spans="1:12">
      <c r="A32" s="21">
        <v>17</v>
      </c>
      <c r="C32" s="26" t="str">
        <f>IFERROR(VLOOKUP($A32,入力シート!$A$16:$AJ$626,31,0),"")</f>
        <v/>
      </c>
      <c r="D32" s="26"/>
      <c r="E32" s="26" t="str">
        <f>IFERROR(VLOOKUP($A32,入力シート!$A$16:$AJ$626,34,0),"")</f>
        <v/>
      </c>
      <c r="F32" s="26"/>
      <c r="G32" s="26" t="str">
        <f>IFERROR(VLOOKUP($A32,入力シート!$A$16:$AJ$626,35,0),"")</f>
        <v/>
      </c>
      <c r="H32" s="26"/>
      <c r="I32" s="28" t="str">
        <f>IFERROR(VLOOKUP($A32,入力シート!$A$16:$AJ$626,27,0),"")</f>
        <v/>
      </c>
      <c r="J32" s="28" t="str">
        <f>IFERROR(VLOOKUP($A32,入力シート!$A$16:$AJ$626,36,0),"")</f>
        <v/>
      </c>
      <c r="K32" s="27"/>
      <c r="L32" s="28" t="str">
        <f>IFERROR(VLOOKUP($A32,入力シート!$A$16:$AJ$626,28,0),"")</f>
        <v/>
      </c>
    </row>
    <row r="33" spans="1:12">
      <c r="A33" s="21">
        <v>18</v>
      </c>
      <c r="C33" s="26" t="str">
        <f>IFERROR(VLOOKUP($A33,入力シート!$A$16:$AJ$626,31,0),"")</f>
        <v>道頓堀アーティスティックスイミングクラブA</v>
      </c>
      <c r="D33" s="26"/>
      <c r="E33" s="26">
        <f>IFERROR(VLOOKUP($A33,入力シート!$A$16:$AJ$626,34,0),"")</f>
        <v>29.846799999999998</v>
      </c>
      <c r="F33" s="26"/>
      <c r="G33" s="26">
        <f>IFERROR(VLOOKUP($A33,入力シート!$A$16:$AJ$626,35,0),"")</f>
        <v>41.25</v>
      </c>
      <c r="H33" s="26"/>
      <c r="I33" s="28">
        <f>IFERROR(VLOOKUP($A33,入力シート!$A$16:$AJ$626,27,0),"")</f>
        <v>2</v>
      </c>
      <c r="J33" s="28">
        <f>IFERROR(VLOOKUP($A33,入力シート!$A$16:$AJ$626,36,0),"")</f>
        <v>0</v>
      </c>
      <c r="K33" s="27"/>
      <c r="L33" s="28">
        <f>IFERROR(VLOOKUP($A33,入力シート!$A$16:$AJ$626,28,0),"")</f>
        <v>69.096800000000002</v>
      </c>
    </row>
    <row r="34" spans="1:12">
      <c r="A34" s="21">
        <v>19</v>
      </c>
      <c r="C34" s="26" t="str">
        <f>IFERROR(VLOOKUP($A34,入力シート!$A$16:$AJ$626,31,0),"")</f>
        <v>関東アーティスティックスイミングクラブA</v>
      </c>
      <c r="D34" s="26"/>
      <c r="E34" s="26">
        <f>IFERROR(VLOOKUP($A34,入力シート!$A$16:$AJ$626,34,0),"")</f>
        <v>30.346799999999998</v>
      </c>
      <c r="F34" s="26"/>
      <c r="G34" s="26">
        <f>IFERROR(VLOOKUP($A34,入力シート!$A$16:$AJ$626,35,0),"")</f>
        <v>41.25</v>
      </c>
      <c r="H34" s="26"/>
      <c r="I34" s="28">
        <f>IFERROR(VLOOKUP($A34,入力シート!$A$16:$AJ$626,27,0),"")</f>
        <v>2</v>
      </c>
      <c r="J34" s="28">
        <f>IFERROR(VLOOKUP($A34,入力シート!$A$16:$AJ$626,36,0),"")</f>
        <v>1</v>
      </c>
      <c r="K34" s="27"/>
      <c r="L34" s="28">
        <f>IFERROR(VLOOKUP($A34,入力シート!$A$16:$AJ$626,28,0),"")</f>
        <v>68.596800000000002</v>
      </c>
    </row>
    <row r="35" spans="1:12">
      <c r="A35" s="21">
        <v>20</v>
      </c>
      <c r="C35" s="26" t="str">
        <f>IFERROR(VLOOKUP($A35,入力シート!$A$16:$AJ$626,31,0),"")</f>
        <v/>
      </c>
      <c r="D35" s="26"/>
      <c r="E35" s="26" t="str">
        <f>IFERROR(VLOOKUP($A35,入力シート!$A$16:$AJ$626,34,0),"")</f>
        <v/>
      </c>
      <c r="F35" s="26"/>
      <c r="G35" s="26" t="str">
        <f>IFERROR(VLOOKUP($A35,入力シート!$A$16:$AJ$626,35,0),"")</f>
        <v/>
      </c>
      <c r="H35" s="26"/>
      <c r="I35" s="28" t="str">
        <f>IFERROR(VLOOKUP($A35,入力シート!$A$16:$AJ$626,27,0),"")</f>
        <v/>
      </c>
      <c r="J35" s="28" t="str">
        <f>IFERROR(VLOOKUP($A35,入力シート!$A$16:$AJ$626,36,0),"")</f>
        <v/>
      </c>
      <c r="K35" s="27"/>
      <c r="L35" s="28" t="str">
        <f>IFERROR(VLOOKUP($A35,入力シート!$A$16:$AJ$626,28,0),"")</f>
        <v/>
      </c>
    </row>
    <row r="36" spans="1:12">
      <c r="C36" s="26" t="str">
        <f>IFERROR(VLOOKUP($A36,入力シート!$A$16:$AJ$626,31,0),"")</f>
        <v/>
      </c>
      <c r="D36" s="26"/>
      <c r="E36" s="26" t="str">
        <f>IFERROR(VLOOKUP($A36,入力シート!$A$16:$AJ$626,34,0),"")</f>
        <v/>
      </c>
      <c r="F36" s="26"/>
      <c r="G36" s="26" t="str">
        <f>IFERROR(VLOOKUP($A36,入力シート!$A$16:$AJ$626,35,0),"")</f>
        <v/>
      </c>
      <c r="H36" s="26"/>
      <c r="I36" s="28" t="str">
        <f>IFERROR(VLOOKUP($A36,入力シート!$A$16:$AJ$626,27,0),"")</f>
        <v/>
      </c>
      <c r="J36" s="28" t="str">
        <f>IFERROR(VLOOKUP($A36,入力シート!$A$16:$AJ$626,27,0),"")</f>
        <v/>
      </c>
      <c r="K36" s="27"/>
      <c r="L36" s="28" t="str">
        <f>IFERROR(VLOOKUP($A36,入力シート!$A$16:$AJ$626,28,0),"")</f>
        <v/>
      </c>
    </row>
  </sheetData>
  <mergeCells count="17">
    <mergeCell ref="I11:L11"/>
    <mergeCell ref="I14:K14"/>
    <mergeCell ref="E9:G9"/>
    <mergeCell ref="E10:G10"/>
    <mergeCell ref="E11:G11"/>
    <mergeCell ref="E12:G12"/>
    <mergeCell ref="E14:G14"/>
    <mergeCell ref="I12:K12"/>
    <mergeCell ref="E13:G13"/>
    <mergeCell ref="I13:K13"/>
    <mergeCell ref="I9:L9"/>
    <mergeCell ref="I10:L10"/>
    <mergeCell ref="B5:C5"/>
    <mergeCell ref="H5:J5"/>
    <mergeCell ref="B3:C3"/>
    <mergeCell ref="B2:C2"/>
    <mergeCell ref="B1:C1"/>
  </mergeCells>
  <phoneticPr fontId="1"/>
  <pageMargins left="0.7" right="0.7" top="0.75" bottom="0.75" header="0.3" footer="0.3"/>
  <pageSetup paperSize="9" scale="7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F24F-AAE7-4A44-ABB7-45773FE8D204}">
  <dimension ref="A1:C29"/>
  <sheetViews>
    <sheetView workbookViewId="0"/>
  </sheetViews>
  <sheetFormatPr defaultRowHeight="18.75"/>
  <cols>
    <col min="2" max="2" width="57" bestFit="1" customWidth="1"/>
    <col min="3" max="3" width="5.25" bestFit="1" customWidth="1"/>
  </cols>
  <sheetData>
    <row r="1" spans="1:2">
      <c r="A1" s="18" t="s">
        <v>45</v>
      </c>
      <c r="B1" s="18"/>
    </row>
    <row r="2" spans="1:2">
      <c r="A2" s="19"/>
      <c r="B2" s="19" t="s">
        <v>152</v>
      </c>
    </row>
    <row r="3" spans="1:2">
      <c r="A3" s="19">
        <v>1</v>
      </c>
      <c r="B3" s="19" t="s">
        <v>46</v>
      </c>
    </row>
    <row r="4" spans="1:2">
      <c r="A4" s="19">
        <v>2</v>
      </c>
      <c r="B4" s="19" t="s">
        <v>47</v>
      </c>
    </row>
    <row r="5" spans="1:2">
      <c r="A5" s="19">
        <v>3</v>
      </c>
      <c r="B5" s="19" t="s">
        <v>48</v>
      </c>
    </row>
    <row r="6" spans="1:2">
      <c r="A6" s="19">
        <v>4</v>
      </c>
      <c r="B6" s="19" t="s">
        <v>49</v>
      </c>
    </row>
    <row r="7" spans="1:2">
      <c r="A7" s="19">
        <v>5</v>
      </c>
      <c r="B7" s="19" t="s">
        <v>0</v>
      </c>
    </row>
    <row r="8" spans="1:2">
      <c r="A8" s="19">
        <v>7</v>
      </c>
      <c r="B8" s="19" t="s">
        <v>50</v>
      </c>
    </row>
    <row r="9" spans="1:2">
      <c r="A9" s="19">
        <v>8</v>
      </c>
      <c r="B9" s="19" t="s">
        <v>51</v>
      </c>
    </row>
    <row r="10" spans="1:2">
      <c r="A10" s="19">
        <v>9</v>
      </c>
      <c r="B10" s="19" t="s">
        <v>52</v>
      </c>
    </row>
    <row r="11" spans="1:2">
      <c r="A11" s="19">
        <v>10</v>
      </c>
      <c r="B11" s="19" t="s">
        <v>53</v>
      </c>
    </row>
    <row r="12" spans="1:2">
      <c r="A12" s="19">
        <v>11</v>
      </c>
      <c r="B12" s="19" t="s">
        <v>54</v>
      </c>
    </row>
    <row r="13" spans="1:2">
      <c r="A13" s="19">
        <v>12</v>
      </c>
      <c r="B13" s="19" t="s">
        <v>55</v>
      </c>
    </row>
    <row r="14" spans="1:2">
      <c r="A14" s="19">
        <v>13</v>
      </c>
      <c r="B14" s="19" t="s">
        <v>56</v>
      </c>
    </row>
    <row r="16" spans="1:2">
      <c r="A16" s="18" t="s">
        <v>147</v>
      </c>
      <c r="B16" s="19" t="s">
        <v>153</v>
      </c>
    </row>
    <row r="17" spans="1:3">
      <c r="A17" s="19">
        <v>1</v>
      </c>
      <c r="B17" s="19" t="s">
        <v>151</v>
      </c>
    </row>
    <row r="18" spans="1:3">
      <c r="A18" s="19">
        <v>2</v>
      </c>
      <c r="B18" s="19" t="s">
        <v>150</v>
      </c>
    </row>
    <row r="19" spans="1:3">
      <c r="A19" s="19">
        <v>3</v>
      </c>
      <c r="B19" s="19" t="s">
        <v>171</v>
      </c>
    </row>
    <row r="21" spans="1:3">
      <c r="A21" s="5" t="s">
        <v>162</v>
      </c>
      <c r="C21" t="s">
        <v>165</v>
      </c>
    </row>
    <row r="22" spans="1:3">
      <c r="A22" s="13" t="s">
        <v>149</v>
      </c>
      <c r="B22" s="19" t="s">
        <v>158</v>
      </c>
      <c r="C22" s="59">
        <v>1.8</v>
      </c>
    </row>
    <row r="23" spans="1:3">
      <c r="A23" s="13" t="s">
        <v>149</v>
      </c>
      <c r="B23" s="19" t="s">
        <v>159</v>
      </c>
      <c r="C23" s="59">
        <v>1.4</v>
      </c>
    </row>
    <row r="24" spans="1:3">
      <c r="A24" s="13" t="s">
        <v>160</v>
      </c>
      <c r="B24" s="19" t="s">
        <v>159</v>
      </c>
      <c r="C24" s="59">
        <v>1.6</v>
      </c>
    </row>
    <row r="25" spans="1:3">
      <c r="A25" s="13" t="s">
        <v>149</v>
      </c>
      <c r="B25" s="19" t="s">
        <v>54</v>
      </c>
      <c r="C25" s="59">
        <v>2.4</v>
      </c>
    </row>
    <row r="26" spans="1:3">
      <c r="A26" s="13" t="s">
        <v>160</v>
      </c>
      <c r="B26" s="19" t="s">
        <v>54</v>
      </c>
      <c r="C26" s="59">
        <v>2.6</v>
      </c>
    </row>
    <row r="27" spans="1:3">
      <c r="A27" s="13" t="s">
        <v>161</v>
      </c>
      <c r="B27" s="19" t="s">
        <v>56</v>
      </c>
      <c r="C27" s="59">
        <v>1.6</v>
      </c>
    </row>
    <row r="28" spans="1:3">
      <c r="A28" s="13" t="s">
        <v>148</v>
      </c>
      <c r="B28" s="19" t="s">
        <v>56</v>
      </c>
      <c r="C28" s="59">
        <v>2</v>
      </c>
    </row>
    <row r="29" spans="1:3">
      <c r="A29" s="13" t="s">
        <v>149</v>
      </c>
      <c r="B29" s="19" t="s">
        <v>55</v>
      </c>
      <c r="C29" s="59">
        <v>1.2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説明</vt:lpstr>
      <vt:lpstr>入力シート</vt:lpstr>
      <vt:lpstr>S・D結果</vt:lpstr>
      <vt:lpstr>チーム種目結果</vt:lpstr>
      <vt:lpstr>リスト</vt:lpstr>
      <vt:lpstr>入力シート!Print_Area</vt:lpstr>
      <vt:lpstr>入力シート!Print_Titles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Kazue Goto</dc:creator>
  <cp:lastModifiedBy>Kazue Goto</cp:lastModifiedBy>
  <cp:lastPrinted>2023-11-03T17:46:49Z</cp:lastPrinted>
  <dcterms:created xsi:type="dcterms:W3CDTF">2023-10-09T17:20:34Z</dcterms:created>
  <dcterms:modified xsi:type="dcterms:W3CDTF">2023-11-03T18:43:51Z</dcterms:modified>
</cp:coreProperties>
</file>